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<sst xmlns="http://schemas.openxmlformats.org/spreadsheetml/2006/main" count="144" uniqueCount="122">
  <si>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</si>
  <si>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</si>
  <si>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</si>
  <si>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</si>
  <si>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</si>
  <si>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</si>
  <si>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</si>
  <si>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</si>
  <si>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</si>
  <si>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</si>
  <si>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</si>
  <si>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</si>
  <si>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</si>
  <si>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</si>
  <si>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</si>
  <si>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</si>
  <si>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</si>
  <si>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</si>
  <si>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</si>
  <si>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</si>
  <si>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</si>
  <si>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</si>
  <si>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</si>
  <si>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</si>
  <si>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</si>
  <si>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</si>
  <si>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</si>
  <si>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</si>
  <si>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</si>
  <si>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</si>
  <si>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</si>
  <si>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</si>
  <si>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</si>
  <si>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</si>
  <si>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</si>
  <si>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</si>
  <si>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</si>
  <si>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</si>
  <si>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</si>
  <si>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</si>
  <si>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</si>
  <si>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</si>
  <si>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</si>
  <si>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</si>
  <si>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</si>
  <si>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</si>
  <si>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</si>
  <si>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</si>
  <si>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</si>
  <si>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</si>
  <si>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</si>
  <si>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</si>
  <si>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</si>
  <si>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</si>
  <si>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</si>
  <si>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</si>
  <si>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</si>
  <si>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</si>
  <si>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</si>
  <si>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</si>
  <si>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</si>
  <si>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</si>
  <si>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</si>
  <si>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</si>
  <si>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</si>
  <si>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</si>
  <si>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</si>
  <si>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</si>
  <si>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</si>
  <si>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</si>
  <si>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</si>
  <si>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</si>
  <si>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</si>
  <si>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</si>
  <si>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</si>
  <si>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</si>
  <si>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</si>
  <si>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</si>
  <si>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</si>
  <si>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</si>
  <si>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</si>
  <si>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</si>
  <si>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</si>
  <si>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</si>
  <si>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</si>
  <si>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</si>
  <si>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</si>
  <si>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</si>
  <si>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</si>
  <si>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</si>
  <si>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</si>
  <si>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</si>
  <si>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</si>
  <si>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</si>
  <si>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</si>
  <si>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</si>
  <si>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</si>
  <si>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</si>
  <si>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</si>
  <si>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</si>
  <si>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</si>
  <si>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</si>
  <si>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</si>
  <si>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</si>
  <si>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</si>
  <si>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</si>
  <si>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</si>
  <si>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</si>
  <si>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</si>
  <si>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0113</t>
  </si>
  <si>
    <t>0302</t>
  </si>
  <si>
    <t>Органы внутренних дел</t>
  </si>
  <si>
    <t>Дорожное хозяйство</t>
  </si>
  <si>
    <t>Приложение   3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</si>
  <si>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</si>
  <si>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Уточненный бюджет на 2014год(тыс.руб.)</t>
  </si>
  <si>
    <t>Исполнено за 2014год(тыс. руб.)</t>
  </si>
  <si>
    <t>%исполнения за 2014год</t>
  </si>
  <si>
    <t>1101</t>
  </si>
  <si>
    <t>1102</t>
  </si>
  <si>
    <t>Связь и информатика</t>
  </si>
  <si>
    <t>№ 13 от 06.05.2015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</si>
</sst>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4" fontId="2" fillId="0" borderId="15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10" fillId="0" borderId="13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9" fillId="22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0" fillId="0" borderId="25" xfId="0" applyBorder="1" applyAlignment="1">
      <alignment/>
    </xf>
    <xf numFmtId="164" fontId="6" fillId="0" borderId="25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5" xfId="0" applyNumberForma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164" fontId="6" fillId="0" borderId="26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164" fontId="6" fillId="0" borderId="28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2" fontId="6" fillId="0" borderId="14" xfId="0" applyNumberFormat="1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37"/>
  <sheetViews>
    <sheetView tabSelected="1" zoomScalePageLayoutView="0" workbookViewId="0" topLeftCell="A1">
      <selection activeCell="AD41" sqref="AD41"/>
    </sheetView>
  </sheetViews>
  <sheetFormatPr defaultColWidth="9.00390625" defaultRowHeight="12.75"/>
  <cols>
    <col min="1" max="1" width="11.375" style="0" customWidth="1"/>
    <col min="2" max="2" width="39.00390625" style="0" customWidth="1"/>
    <col min="3" max="3" width="7.00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8.875" style="1" customWidth="1"/>
    <col min="17" max="17" width="12.125" style="20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375" style="0" customWidth="1"/>
    <col min="24" max="24" width="8.125" style="0" customWidth="1"/>
  </cols>
  <sheetData>
    <row r="1" spans="2:20" ht="14.25">
      <c r="B1" s="2"/>
      <c r="C1" s="113" t="s">
        <v>113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37" t="s">
        <v>83</v>
      </c>
      <c r="S1" s="37" t="s">
        <v>83</v>
      </c>
      <c r="T1" s="38"/>
    </row>
    <row r="2" spans="2:20" ht="14.25">
      <c r="B2" s="2"/>
      <c r="C2" s="113" t="s">
        <v>84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37" t="s">
        <v>84</v>
      </c>
      <c r="S2" s="37" t="s">
        <v>84</v>
      </c>
      <c r="T2" s="38"/>
    </row>
    <row r="3" spans="2:20" ht="14.25">
      <c r="B3" s="2"/>
      <c r="C3" s="113" t="s">
        <v>91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37" t="s">
        <v>85</v>
      </c>
      <c r="S3" s="37" t="s">
        <v>85</v>
      </c>
      <c r="T3" s="38"/>
    </row>
    <row r="4" spans="2:20" ht="14.25">
      <c r="B4" s="2"/>
      <c r="C4" s="113" t="s">
        <v>121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37" t="s">
        <v>86</v>
      </c>
      <c r="S4" s="37" t="s">
        <v>86</v>
      </c>
      <c r="T4" s="38"/>
    </row>
    <row r="5" spans="2:20" ht="2.25" customHeight="1">
      <c r="B5" s="2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20"/>
      <c r="S5" s="20"/>
      <c r="T5" s="38"/>
    </row>
    <row r="6" spans="2:20" ht="12.75" customHeight="1" hidden="1">
      <c r="B6" s="2"/>
      <c r="C6" s="22"/>
      <c r="D6" s="2"/>
      <c r="E6" s="2"/>
      <c r="F6" s="2"/>
      <c r="G6" s="2"/>
      <c r="H6" s="2"/>
      <c r="I6" s="2"/>
      <c r="J6" s="2"/>
      <c r="L6" s="2"/>
      <c r="N6" s="2"/>
      <c r="O6" s="2"/>
      <c r="P6" s="22"/>
      <c r="R6" s="20"/>
      <c r="S6" s="20"/>
      <c r="T6" s="38"/>
    </row>
    <row r="7" spans="2:20" ht="12.75" customHeight="1" hidden="1">
      <c r="B7" s="2"/>
      <c r="C7" s="22"/>
      <c r="D7" s="2"/>
      <c r="E7" s="2"/>
      <c r="F7" s="2"/>
      <c r="G7" s="2"/>
      <c r="H7" s="2"/>
      <c r="I7" s="2"/>
      <c r="J7" s="2"/>
      <c r="L7" s="2"/>
      <c r="N7" s="2"/>
      <c r="O7" s="2"/>
      <c r="P7" s="22"/>
      <c r="R7" s="20"/>
      <c r="S7" s="20"/>
      <c r="T7" s="38"/>
    </row>
    <row r="8" spans="2:21" ht="80.25" customHeight="1" thickBot="1">
      <c r="B8" s="101" t="s">
        <v>114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2:21" ht="19.5" customHeight="1" hidden="1" thickBot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103"/>
      <c r="T9" s="103"/>
      <c r="U9" s="103"/>
    </row>
    <row r="10" spans="2:24" ht="15.75" customHeight="1">
      <c r="B10" s="88" t="s">
        <v>0</v>
      </c>
      <c r="C10" s="90" t="s">
        <v>1</v>
      </c>
      <c r="D10" s="92" t="s">
        <v>2</v>
      </c>
      <c r="E10" s="92"/>
      <c r="F10" s="92"/>
      <c r="G10" s="92" t="s">
        <v>3</v>
      </c>
      <c r="H10" s="94" t="s">
        <v>4</v>
      </c>
      <c r="I10" s="95"/>
      <c r="J10" s="96"/>
      <c r="K10" s="92" t="s">
        <v>5</v>
      </c>
      <c r="L10" s="92" t="s">
        <v>6</v>
      </c>
      <c r="M10" s="94" t="s">
        <v>4</v>
      </c>
      <c r="N10" s="95"/>
      <c r="O10" s="96"/>
      <c r="P10" s="90" t="s">
        <v>1</v>
      </c>
      <c r="Q10" s="109" t="s">
        <v>115</v>
      </c>
      <c r="R10" s="111" t="s">
        <v>7</v>
      </c>
      <c r="S10" s="104" t="s">
        <v>8</v>
      </c>
      <c r="T10" s="106" t="s">
        <v>9</v>
      </c>
      <c r="U10" s="114" t="s">
        <v>10</v>
      </c>
      <c r="V10" s="116" t="s">
        <v>11</v>
      </c>
      <c r="W10" s="97" t="s">
        <v>116</v>
      </c>
      <c r="X10" s="100" t="s">
        <v>117</v>
      </c>
    </row>
    <row r="11" spans="2:24" ht="16.5" customHeight="1">
      <c r="B11" s="89"/>
      <c r="C11" s="91"/>
      <c r="D11" s="93"/>
      <c r="E11" s="93"/>
      <c r="F11" s="93"/>
      <c r="G11" s="93"/>
      <c r="H11" s="93" t="s">
        <v>12</v>
      </c>
      <c r="I11" s="93" t="s">
        <v>13</v>
      </c>
      <c r="J11" s="93" t="s">
        <v>14</v>
      </c>
      <c r="K11" s="93"/>
      <c r="L11" s="93"/>
      <c r="M11" s="93" t="s">
        <v>15</v>
      </c>
      <c r="N11" s="93" t="s">
        <v>13</v>
      </c>
      <c r="O11" s="93" t="s">
        <v>14</v>
      </c>
      <c r="P11" s="91"/>
      <c r="Q11" s="110"/>
      <c r="R11" s="112"/>
      <c r="S11" s="105"/>
      <c r="T11" s="107"/>
      <c r="U11" s="115"/>
      <c r="V11" s="117"/>
      <c r="W11" s="98"/>
      <c r="X11" s="100"/>
    </row>
    <row r="12" spans="2:24" ht="19.5" customHeight="1">
      <c r="B12" s="89"/>
      <c r="C12" s="91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1"/>
      <c r="Q12" s="110"/>
      <c r="R12" s="112"/>
      <c r="S12" s="105"/>
      <c r="T12" s="108"/>
      <c r="U12" s="115"/>
      <c r="V12" s="117"/>
      <c r="W12" s="99"/>
      <c r="X12" s="100"/>
    </row>
    <row r="13" spans="2:24" ht="0.75" customHeight="1" hidden="1">
      <c r="B13" s="89"/>
      <c r="C13" s="91"/>
      <c r="D13" s="93"/>
      <c r="E13" s="93"/>
      <c r="F13" s="93"/>
      <c r="G13" s="93"/>
      <c r="H13" s="40"/>
      <c r="I13" s="40"/>
      <c r="J13" s="40"/>
      <c r="K13" s="40"/>
      <c r="L13" s="40"/>
      <c r="M13" s="40"/>
      <c r="N13" s="40"/>
      <c r="O13" s="40"/>
      <c r="P13" s="91"/>
      <c r="Q13" s="39"/>
      <c r="R13" s="41"/>
      <c r="S13" s="42"/>
      <c r="T13" s="43"/>
      <c r="U13" s="115"/>
      <c r="V13" s="66"/>
      <c r="W13" s="66"/>
      <c r="X13" s="68"/>
    </row>
    <row r="14" spans="2:24" ht="16.5" customHeight="1">
      <c r="B14" s="44" t="s">
        <v>16</v>
      </c>
      <c r="C14" s="45" t="s">
        <v>17</v>
      </c>
      <c r="D14" s="46">
        <f aca="true" t="shared" si="0" ref="D14:O14">SUM(D15:D18)</f>
        <v>66573</v>
      </c>
      <c r="E14" s="46">
        <f t="shared" si="0"/>
        <v>-4729</v>
      </c>
      <c r="F14" s="46">
        <f t="shared" si="0"/>
        <v>63544.56</v>
      </c>
      <c r="G14" s="46">
        <f t="shared" si="0"/>
        <v>69449.2</v>
      </c>
      <c r="H14" s="46">
        <f t="shared" si="0"/>
        <v>58861.899999999994</v>
      </c>
      <c r="I14" s="46">
        <f t="shared" si="0"/>
        <v>8592.3</v>
      </c>
      <c r="J14" s="46">
        <f t="shared" si="0"/>
        <v>1995</v>
      </c>
      <c r="K14" s="47">
        <f t="shared" si="0"/>
        <v>63239.7</v>
      </c>
      <c r="L14" s="46">
        <f t="shared" si="0"/>
        <v>72655.7</v>
      </c>
      <c r="M14" s="46">
        <f t="shared" si="0"/>
        <v>60531</v>
      </c>
      <c r="N14" s="46">
        <f t="shared" si="0"/>
        <v>12044.7</v>
      </c>
      <c r="O14" s="46">
        <f t="shared" si="0"/>
        <v>80</v>
      </c>
      <c r="P14" s="45"/>
      <c r="Q14" s="49">
        <f>Q15+Q17+Q18</f>
        <v>21763.600000000002</v>
      </c>
      <c r="R14" s="49" t="e">
        <f>R15+#REF!+R18</f>
        <v>#REF!</v>
      </c>
      <c r="S14" s="49" t="e">
        <f>S15+#REF!+S18</f>
        <v>#REF!</v>
      </c>
      <c r="T14" s="49" t="e">
        <f>T15+#REF!+T18</f>
        <v>#REF!</v>
      </c>
      <c r="U14" s="49" t="e">
        <f>U15+#REF!+U18</f>
        <v>#REF!</v>
      </c>
      <c r="V14" s="49" t="e">
        <f>V15+#REF!+V18</f>
        <v>#REF!</v>
      </c>
      <c r="W14" s="49">
        <f>W15+W18+W17</f>
        <v>20821.2</v>
      </c>
      <c r="X14" s="69">
        <f>W14/Q14*100</f>
        <v>95.6698340348104</v>
      </c>
    </row>
    <row r="15" spans="2:29" ht="27" customHeight="1">
      <c r="B15" s="55" t="s">
        <v>18</v>
      </c>
      <c r="C15" s="51"/>
      <c r="D15" s="53">
        <v>45198</v>
      </c>
      <c r="E15" s="53">
        <f>-834-3694</f>
        <v>-4528</v>
      </c>
      <c r="F15" s="52">
        <v>39830</v>
      </c>
      <c r="G15" s="52">
        <f aca="true" t="shared" si="1" ref="G15:G62">H15+I15+J15</f>
        <v>47382.1</v>
      </c>
      <c r="H15" s="52">
        <f>42752.1+2800</f>
        <v>45552.1</v>
      </c>
      <c r="I15" s="52"/>
      <c r="J15" s="52">
        <v>1830</v>
      </c>
      <c r="K15" s="52">
        <f>1166+45418</f>
        <v>46584</v>
      </c>
      <c r="L15" s="53">
        <f aca="true" t="shared" si="2" ref="L15:L70">M15+N15+O15</f>
        <v>45100</v>
      </c>
      <c r="M15" s="52">
        <v>45100</v>
      </c>
      <c r="N15" s="52"/>
      <c r="O15" s="52"/>
      <c r="P15" s="51" t="s">
        <v>19</v>
      </c>
      <c r="Q15" s="63">
        <v>18336.7</v>
      </c>
      <c r="R15" s="48">
        <f aca="true" t="shared" si="3" ref="R15:R61">K15/H15*100</f>
        <v>102.26531817413466</v>
      </c>
      <c r="S15" s="49">
        <f aca="true" t="shared" si="4" ref="S15:S59">M15/H15*100</f>
        <v>99.00751008186232</v>
      </c>
      <c r="T15" s="56"/>
      <c r="U15" s="53">
        <v>26630.9</v>
      </c>
      <c r="V15" s="67">
        <f aca="true" t="shared" si="5" ref="V15:V59">M15/U15*100</f>
        <v>169.35214356255327</v>
      </c>
      <c r="W15" s="72">
        <v>17735.6</v>
      </c>
      <c r="X15" s="69">
        <f aca="true" t="shared" si="6" ref="X15:X76">W15/Q15*100</f>
        <v>96.72187471028046</v>
      </c>
      <c r="AC15" s="2"/>
    </row>
    <row r="16" spans="2:24" ht="12" customHeight="1" hidden="1">
      <c r="B16" s="55" t="s">
        <v>20</v>
      </c>
      <c r="C16" s="51"/>
      <c r="D16" s="53"/>
      <c r="E16" s="53"/>
      <c r="F16" s="52"/>
      <c r="G16" s="52">
        <f t="shared" si="1"/>
        <v>1740</v>
      </c>
      <c r="H16" s="52">
        <f>500+1240</f>
        <v>1740</v>
      </c>
      <c r="I16" s="52"/>
      <c r="J16" s="52"/>
      <c r="K16" s="52"/>
      <c r="L16" s="53">
        <f t="shared" si="2"/>
        <v>0</v>
      </c>
      <c r="M16" s="52"/>
      <c r="N16" s="52"/>
      <c r="O16" s="52"/>
      <c r="P16" s="51" t="s">
        <v>21</v>
      </c>
      <c r="Q16" s="63">
        <f aca="true" t="shared" si="7" ref="Q16:Q61">M16+N16+O16</f>
        <v>0</v>
      </c>
      <c r="R16" s="48">
        <f t="shared" si="3"/>
        <v>0</v>
      </c>
      <c r="S16" s="49">
        <f t="shared" si="4"/>
        <v>0</v>
      </c>
      <c r="T16" s="56"/>
      <c r="U16" s="53"/>
      <c r="V16" s="67"/>
      <c r="W16" s="66"/>
      <c r="X16" s="69" t="e">
        <f t="shared" si="6"/>
        <v>#DIV/0!</v>
      </c>
    </row>
    <row r="17" spans="2:24" ht="12" customHeight="1">
      <c r="B17" s="55" t="s">
        <v>20</v>
      </c>
      <c r="C17" s="51"/>
      <c r="D17" s="53"/>
      <c r="E17" s="53"/>
      <c r="F17" s="52"/>
      <c r="G17" s="52"/>
      <c r="H17" s="52"/>
      <c r="I17" s="52"/>
      <c r="J17" s="52"/>
      <c r="K17" s="52"/>
      <c r="L17" s="53"/>
      <c r="M17" s="52"/>
      <c r="N17" s="52"/>
      <c r="O17" s="52"/>
      <c r="P17" s="51" t="s">
        <v>21</v>
      </c>
      <c r="Q17" s="63">
        <v>1026.9</v>
      </c>
      <c r="R17" s="48"/>
      <c r="S17" s="49"/>
      <c r="T17" s="56"/>
      <c r="U17" s="53"/>
      <c r="V17" s="67"/>
      <c r="W17" s="70">
        <v>1026.9</v>
      </c>
      <c r="X17" s="69">
        <f t="shared" si="6"/>
        <v>100</v>
      </c>
    </row>
    <row r="18" spans="2:24" ht="30" customHeight="1">
      <c r="B18" s="55" t="s">
        <v>22</v>
      </c>
      <c r="C18" s="51"/>
      <c r="D18" s="53">
        <v>21375</v>
      </c>
      <c r="E18" s="53">
        <f>160+834-4889+3694</f>
        <v>-201</v>
      </c>
      <c r="F18" s="52">
        <f>SUM(F19:F29)</f>
        <v>23714.559999999998</v>
      </c>
      <c r="G18" s="52">
        <f t="shared" si="1"/>
        <v>20327.1</v>
      </c>
      <c r="H18" s="52">
        <f>SUM(H19:H29)</f>
        <v>11569.8</v>
      </c>
      <c r="I18" s="52">
        <f>SUM(I19:I29)</f>
        <v>8592.3</v>
      </c>
      <c r="J18" s="52">
        <f>SUM(J19:J29)</f>
        <v>165</v>
      </c>
      <c r="K18" s="52">
        <f>SUM(K19:K29)</f>
        <v>16655.7</v>
      </c>
      <c r="L18" s="53">
        <f t="shared" si="2"/>
        <v>27555.7</v>
      </c>
      <c r="M18" s="52">
        <f>SUM(M19:M29)</f>
        <v>15431</v>
      </c>
      <c r="N18" s="52">
        <f>SUM(N19:N29)</f>
        <v>12044.7</v>
      </c>
      <c r="O18" s="52">
        <f>SUM(O19:O29)</f>
        <v>80</v>
      </c>
      <c r="P18" s="51" t="s">
        <v>109</v>
      </c>
      <c r="Q18" s="63">
        <v>2400</v>
      </c>
      <c r="R18" s="48">
        <f t="shared" si="3"/>
        <v>143.95840896126123</v>
      </c>
      <c r="S18" s="49">
        <f t="shared" si="4"/>
        <v>133.37309201541947</v>
      </c>
      <c r="T18" s="56"/>
      <c r="U18" s="53">
        <f>SUM(U19:U29)</f>
        <v>12572.400000000001</v>
      </c>
      <c r="V18" s="67">
        <f t="shared" si="5"/>
        <v>122.73710667812033</v>
      </c>
      <c r="W18" s="72">
        <v>2058.7</v>
      </c>
      <c r="X18" s="69">
        <f t="shared" si="6"/>
        <v>85.77916666666667</v>
      </c>
    </row>
    <row r="19" spans="2:24" ht="0.75" customHeight="1">
      <c r="B19" s="55" t="s">
        <v>23</v>
      </c>
      <c r="C19" s="51"/>
      <c r="D19" s="53"/>
      <c r="E19" s="53"/>
      <c r="F19" s="52">
        <v>5369</v>
      </c>
      <c r="G19" s="52">
        <f t="shared" si="1"/>
        <v>3884</v>
      </c>
      <c r="H19" s="52">
        <v>3719</v>
      </c>
      <c r="I19" s="52"/>
      <c r="J19" s="52">
        <v>165</v>
      </c>
      <c r="K19" s="52">
        <v>4643.7</v>
      </c>
      <c r="L19" s="53">
        <f t="shared" si="2"/>
        <v>4158</v>
      </c>
      <c r="M19" s="52">
        <v>4078</v>
      </c>
      <c r="N19" s="52"/>
      <c r="O19" s="52">
        <v>80</v>
      </c>
      <c r="P19" s="51"/>
      <c r="Q19" s="54">
        <v>2400</v>
      </c>
      <c r="R19" s="48">
        <f t="shared" si="3"/>
        <v>124.86421080935735</v>
      </c>
      <c r="S19" s="49">
        <f t="shared" si="4"/>
        <v>109.6531325625168</v>
      </c>
      <c r="T19" s="56"/>
      <c r="U19" s="53">
        <v>2007.6</v>
      </c>
      <c r="V19" s="67">
        <f t="shared" si="5"/>
        <v>203.1281131699542</v>
      </c>
      <c r="W19" s="66"/>
      <c r="X19" s="68">
        <f t="shared" si="6"/>
        <v>0</v>
      </c>
    </row>
    <row r="20" spans="2:24" ht="12.75" customHeight="1" hidden="1">
      <c r="B20" s="55" t="s">
        <v>24</v>
      </c>
      <c r="C20" s="51"/>
      <c r="D20" s="53"/>
      <c r="E20" s="53"/>
      <c r="F20" s="52">
        <v>1500</v>
      </c>
      <c r="G20" s="52">
        <f t="shared" si="1"/>
        <v>1500</v>
      </c>
      <c r="H20" s="52">
        <v>1500</v>
      </c>
      <c r="I20" s="52"/>
      <c r="J20" s="52"/>
      <c r="K20" s="52">
        <v>2060</v>
      </c>
      <c r="L20" s="53">
        <f t="shared" si="2"/>
        <v>1500</v>
      </c>
      <c r="M20" s="52">
        <v>1500</v>
      </c>
      <c r="N20" s="52"/>
      <c r="O20" s="52"/>
      <c r="P20" s="51"/>
      <c r="Q20" s="54">
        <f t="shared" si="7"/>
        <v>1500</v>
      </c>
      <c r="R20" s="48">
        <f t="shared" si="3"/>
        <v>137.33333333333334</v>
      </c>
      <c r="S20" s="49">
        <f t="shared" si="4"/>
        <v>100</v>
      </c>
      <c r="T20" s="56"/>
      <c r="U20" s="53">
        <v>357.4</v>
      </c>
      <c r="V20" s="67">
        <f t="shared" si="5"/>
        <v>419.6978175713487</v>
      </c>
      <c r="W20" s="66"/>
      <c r="X20" s="68">
        <f t="shared" si="6"/>
        <v>0</v>
      </c>
    </row>
    <row r="21" spans="2:24" ht="13.5" customHeight="1" hidden="1">
      <c r="B21" s="55" t="s">
        <v>25</v>
      </c>
      <c r="C21" s="51"/>
      <c r="D21" s="53"/>
      <c r="E21" s="53"/>
      <c r="F21" s="52">
        <v>176</v>
      </c>
      <c r="G21" s="52">
        <f t="shared" si="1"/>
        <v>176</v>
      </c>
      <c r="H21" s="52">
        <v>100</v>
      </c>
      <c r="I21" s="52">
        <v>76</v>
      </c>
      <c r="J21" s="52"/>
      <c r="K21" s="52"/>
      <c r="L21" s="53">
        <f t="shared" si="2"/>
        <v>83</v>
      </c>
      <c r="M21" s="52"/>
      <c r="N21" s="52">
        <v>83</v>
      </c>
      <c r="O21" s="52"/>
      <c r="P21" s="51"/>
      <c r="Q21" s="54">
        <f t="shared" si="7"/>
        <v>83</v>
      </c>
      <c r="R21" s="48">
        <f t="shared" si="3"/>
        <v>0</v>
      </c>
      <c r="S21" s="49">
        <f t="shared" si="4"/>
        <v>0</v>
      </c>
      <c r="T21" s="56"/>
      <c r="U21" s="53">
        <v>69</v>
      </c>
      <c r="V21" s="67">
        <f t="shared" si="5"/>
        <v>0</v>
      </c>
      <c r="W21" s="66"/>
      <c r="X21" s="68">
        <f t="shared" si="6"/>
        <v>0</v>
      </c>
    </row>
    <row r="22" spans="2:24" ht="12.75" customHeight="1" hidden="1">
      <c r="B22" s="55" t="s">
        <v>26</v>
      </c>
      <c r="C22" s="51"/>
      <c r="D22" s="53"/>
      <c r="E22" s="53"/>
      <c r="F22" s="53">
        <v>2024.76</v>
      </c>
      <c r="G22" s="52">
        <f t="shared" si="1"/>
        <v>2034.8</v>
      </c>
      <c r="H22" s="53"/>
      <c r="I22" s="53">
        <v>2034.8</v>
      </c>
      <c r="J22" s="53"/>
      <c r="K22" s="53"/>
      <c r="L22" s="53">
        <f t="shared" si="2"/>
        <v>5309.7</v>
      </c>
      <c r="M22" s="53"/>
      <c r="N22" s="53">
        <f>390.9+1599.8+389+10+2920</f>
        <v>5309.7</v>
      </c>
      <c r="O22" s="53"/>
      <c r="P22" s="51"/>
      <c r="Q22" s="54">
        <f t="shared" si="7"/>
        <v>5309.7</v>
      </c>
      <c r="R22" s="48"/>
      <c r="S22" s="49"/>
      <c r="T22" s="56"/>
      <c r="U22" s="53">
        <v>976.5</v>
      </c>
      <c r="V22" s="67">
        <f t="shared" si="5"/>
        <v>0</v>
      </c>
      <c r="W22" s="66"/>
      <c r="X22" s="68">
        <f t="shared" si="6"/>
        <v>0</v>
      </c>
    </row>
    <row r="23" spans="2:24" ht="12.75" customHeight="1" hidden="1">
      <c r="B23" s="55" t="s">
        <v>27</v>
      </c>
      <c r="C23" s="51"/>
      <c r="D23" s="53"/>
      <c r="E23" s="53"/>
      <c r="F23" s="53">
        <v>1871.8</v>
      </c>
      <c r="G23" s="52">
        <f t="shared" si="1"/>
        <v>0</v>
      </c>
      <c r="H23" s="53"/>
      <c r="I23" s="53"/>
      <c r="J23" s="53"/>
      <c r="K23" s="53"/>
      <c r="L23" s="53">
        <f t="shared" si="2"/>
        <v>0</v>
      </c>
      <c r="M23" s="53"/>
      <c r="N23" s="53"/>
      <c r="O23" s="53"/>
      <c r="P23" s="51"/>
      <c r="Q23" s="54">
        <f t="shared" si="7"/>
        <v>0</v>
      </c>
      <c r="R23" s="48"/>
      <c r="S23" s="49"/>
      <c r="T23" s="56"/>
      <c r="U23" s="53">
        <v>311.4</v>
      </c>
      <c r="V23" s="67">
        <f t="shared" si="5"/>
        <v>0</v>
      </c>
      <c r="W23" s="66"/>
      <c r="X23" s="68" t="e">
        <f t="shared" si="6"/>
        <v>#DIV/0!</v>
      </c>
    </row>
    <row r="24" spans="2:24" ht="12.75" customHeight="1" hidden="1">
      <c r="B24" s="55" t="s">
        <v>28</v>
      </c>
      <c r="C24" s="51"/>
      <c r="D24" s="53"/>
      <c r="E24" s="53"/>
      <c r="F24" s="53">
        <v>6218</v>
      </c>
      <c r="G24" s="52">
        <f t="shared" si="1"/>
        <v>6481.5</v>
      </c>
      <c r="H24" s="53"/>
      <c r="I24" s="53">
        <v>6481.5</v>
      </c>
      <c r="J24" s="53"/>
      <c r="K24" s="53"/>
      <c r="L24" s="53">
        <f t="shared" si="2"/>
        <v>6652</v>
      </c>
      <c r="M24" s="53"/>
      <c r="N24" s="53">
        <v>6652</v>
      </c>
      <c r="O24" s="53"/>
      <c r="P24" s="51"/>
      <c r="Q24" s="54">
        <f t="shared" si="7"/>
        <v>6652</v>
      </c>
      <c r="R24" s="48"/>
      <c r="S24" s="49"/>
      <c r="T24" s="56"/>
      <c r="U24" s="53">
        <v>2079.9</v>
      </c>
      <c r="V24" s="67">
        <f t="shared" si="5"/>
        <v>0</v>
      </c>
      <c r="W24" s="66"/>
      <c r="X24" s="68">
        <f t="shared" si="6"/>
        <v>0</v>
      </c>
    </row>
    <row r="25" spans="2:24" ht="12" customHeight="1" hidden="1">
      <c r="B25" s="55" t="s">
        <v>29</v>
      </c>
      <c r="C25" s="51"/>
      <c r="D25" s="53"/>
      <c r="E25" s="53"/>
      <c r="F25" s="53">
        <v>1555</v>
      </c>
      <c r="G25" s="52">
        <f t="shared" si="1"/>
        <v>1250.8</v>
      </c>
      <c r="H25" s="53">
        <v>1250.8</v>
      </c>
      <c r="I25" s="53"/>
      <c r="J25" s="53"/>
      <c r="K25" s="53"/>
      <c r="L25" s="53">
        <f t="shared" si="2"/>
        <v>0</v>
      </c>
      <c r="M25" s="53"/>
      <c r="N25" s="53"/>
      <c r="O25" s="53"/>
      <c r="P25" s="51"/>
      <c r="Q25" s="54">
        <f t="shared" si="7"/>
        <v>0</v>
      </c>
      <c r="R25" s="48">
        <f t="shared" si="3"/>
        <v>0</v>
      </c>
      <c r="S25" s="49">
        <f t="shared" si="4"/>
        <v>0</v>
      </c>
      <c r="T25" s="56"/>
      <c r="U25" s="53">
        <v>3897.1</v>
      </c>
      <c r="V25" s="67">
        <f t="shared" si="5"/>
        <v>0</v>
      </c>
      <c r="W25" s="66"/>
      <c r="X25" s="68" t="e">
        <f t="shared" si="6"/>
        <v>#DIV/0!</v>
      </c>
    </row>
    <row r="26" spans="2:24" ht="11.25" customHeight="1" hidden="1">
      <c r="B26" s="55" t="s">
        <v>30</v>
      </c>
      <c r="C26" s="51"/>
      <c r="D26" s="53"/>
      <c r="E26" s="53"/>
      <c r="F26" s="53"/>
      <c r="G26" s="52">
        <f t="shared" si="1"/>
        <v>0</v>
      </c>
      <c r="H26" s="53"/>
      <c r="I26" s="53"/>
      <c r="J26" s="53"/>
      <c r="K26" s="53"/>
      <c r="L26" s="53">
        <f t="shared" si="2"/>
        <v>0</v>
      </c>
      <c r="M26" s="53"/>
      <c r="N26" s="53"/>
      <c r="O26" s="53"/>
      <c r="P26" s="51"/>
      <c r="Q26" s="54">
        <f t="shared" si="7"/>
        <v>0</v>
      </c>
      <c r="R26" s="48"/>
      <c r="S26" s="49"/>
      <c r="T26" s="56"/>
      <c r="U26" s="53">
        <v>2166.8</v>
      </c>
      <c r="V26" s="67">
        <f t="shared" si="5"/>
        <v>0</v>
      </c>
      <c r="W26" s="66"/>
      <c r="X26" s="68" t="e">
        <f t="shared" si="6"/>
        <v>#DIV/0!</v>
      </c>
    </row>
    <row r="27" spans="2:24" ht="12.75" customHeight="1" hidden="1">
      <c r="B27" s="55" t="s">
        <v>31</v>
      </c>
      <c r="C27" s="51"/>
      <c r="D27" s="53"/>
      <c r="E27" s="53"/>
      <c r="F27" s="53">
        <v>5000</v>
      </c>
      <c r="G27" s="52">
        <f t="shared" si="1"/>
        <v>5000</v>
      </c>
      <c r="H27" s="53">
        <v>5000</v>
      </c>
      <c r="I27" s="53"/>
      <c r="J27" s="53"/>
      <c r="K27" s="53">
        <v>9952</v>
      </c>
      <c r="L27" s="53">
        <f t="shared" si="2"/>
        <v>9853</v>
      </c>
      <c r="M27" s="53">
        <v>9853</v>
      </c>
      <c r="N27" s="53"/>
      <c r="O27" s="53"/>
      <c r="P27" s="51"/>
      <c r="Q27" s="54">
        <f t="shared" si="7"/>
        <v>9853</v>
      </c>
      <c r="R27" s="48">
        <f t="shared" si="3"/>
        <v>199.04</v>
      </c>
      <c r="S27" s="49">
        <f t="shared" si="4"/>
        <v>197.06</v>
      </c>
      <c r="T27" s="56"/>
      <c r="U27" s="53">
        <v>706.7</v>
      </c>
      <c r="V27" s="67">
        <f t="shared" si="5"/>
        <v>1394.2266874204047</v>
      </c>
      <c r="W27" s="66"/>
      <c r="X27" s="68">
        <f t="shared" si="6"/>
        <v>0</v>
      </c>
    </row>
    <row r="28" spans="2:24" ht="3" customHeight="1" hidden="1">
      <c r="B28" s="55" t="s">
        <v>32</v>
      </c>
      <c r="C28" s="51"/>
      <c r="D28" s="53"/>
      <c r="E28" s="53"/>
      <c r="F28" s="53"/>
      <c r="G28" s="52">
        <f t="shared" si="1"/>
        <v>0</v>
      </c>
      <c r="H28" s="53"/>
      <c r="I28" s="53"/>
      <c r="J28" s="53"/>
      <c r="K28" s="53"/>
      <c r="L28" s="53">
        <f t="shared" si="2"/>
        <v>0</v>
      </c>
      <c r="M28" s="53"/>
      <c r="N28" s="53"/>
      <c r="O28" s="53"/>
      <c r="P28" s="51"/>
      <c r="Q28" s="54">
        <f t="shared" si="7"/>
        <v>0</v>
      </c>
      <c r="R28" s="48" t="e">
        <f t="shared" si="3"/>
        <v>#DIV/0!</v>
      </c>
      <c r="S28" s="49" t="e">
        <f t="shared" si="4"/>
        <v>#DIV/0!</v>
      </c>
      <c r="T28" s="56"/>
      <c r="U28" s="53"/>
      <c r="V28" s="67" t="e">
        <f t="shared" si="5"/>
        <v>#DIV/0!</v>
      </c>
      <c r="W28" s="66"/>
      <c r="X28" s="68" t="e">
        <f t="shared" si="6"/>
        <v>#DIV/0!</v>
      </c>
    </row>
    <row r="29" spans="2:24" ht="15" customHeight="1" hidden="1">
      <c r="B29" s="55" t="s">
        <v>33</v>
      </c>
      <c r="C29" s="51"/>
      <c r="D29" s="53"/>
      <c r="E29" s="53"/>
      <c r="F29" s="53"/>
      <c r="G29" s="52">
        <f t="shared" si="1"/>
        <v>0</v>
      </c>
      <c r="H29" s="53"/>
      <c r="I29" s="53"/>
      <c r="J29" s="53"/>
      <c r="K29" s="53"/>
      <c r="L29" s="53">
        <f t="shared" si="2"/>
        <v>0</v>
      </c>
      <c r="M29" s="53"/>
      <c r="N29" s="53"/>
      <c r="O29" s="53"/>
      <c r="P29" s="51"/>
      <c r="Q29" s="54">
        <f t="shared" si="7"/>
        <v>0</v>
      </c>
      <c r="R29" s="48" t="e">
        <f t="shared" si="3"/>
        <v>#DIV/0!</v>
      </c>
      <c r="S29" s="49" t="e">
        <f t="shared" si="4"/>
        <v>#DIV/0!</v>
      </c>
      <c r="T29" s="56"/>
      <c r="U29" s="53"/>
      <c r="V29" s="67" t="e">
        <f t="shared" si="5"/>
        <v>#DIV/0!</v>
      </c>
      <c r="W29" s="66"/>
      <c r="X29" s="68" t="e">
        <f t="shared" si="6"/>
        <v>#DIV/0!</v>
      </c>
    </row>
    <row r="30" spans="2:24" ht="15" customHeight="1">
      <c r="B30" s="44" t="s">
        <v>94</v>
      </c>
      <c r="C30" s="45" t="s">
        <v>93</v>
      </c>
      <c r="D30" s="46"/>
      <c r="E30" s="46"/>
      <c r="F30" s="46"/>
      <c r="G30" s="47"/>
      <c r="H30" s="46"/>
      <c r="I30" s="46"/>
      <c r="J30" s="46"/>
      <c r="K30" s="46"/>
      <c r="L30" s="46"/>
      <c r="M30" s="46"/>
      <c r="N30" s="46"/>
      <c r="O30" s="46"/>
      <c r="P30" s="45"/>
      <c r="Q30" s="49">
        <f>Q31</f>
        <v>998.6</v>
      </c>
      <c r="R30" s="49">
        <f aca="true" t="shared" si="8" ref="R30:W30">R31</f>
        <v>0</v>
      </c>
      <c r="S30" s="49">
        <f t="shared" si="8"/>
        <v>0</v>
      </c>
      <c r="T30" s="49">
        <f t="shared" si="8"/>
        <v>0</v>
      </c>
      <c r="U30" s="49">
        <f t="shared" si="8"/>
        <v>0</v>
      </c>
      <c r="V30" s="49">
        <f t="shared" si="8"/>
        <v>0</v>
      </c>
      <c r="W30" s="71">
        <f t="shared" si="8"/>
        <v>998.6</v>
      </c>
      <c r="X30" s="68">
        <f t="shared" si="6"/>
        <v>100</v>
      </c>
    </row>
    <row r="31" spans="2:24" ht="15" customHeight="1">
      <c r="B31" s="64" t="s">
        <v>96</v>
      </c>
      <c r="C31" s="51"/>
      <c r="D31" s="53"/>
      <c r="E31" s="53"/>
      <c r="F31" s="53"/>
      <c r="G31" s="52"/>
      <c r="H31" s="53"/>
      <c r="I31" s="53"/>
      <c r="J31" s="53"/>
      <c r="K31" s="53"/>
      <c r="L31" s="53"/>
      <c r="M31" s="53"/>
      <c r="N31" s="53"/>
      <c r="O31" s="53"/>
      <c r="P31" s="51" t="s">
        <v>95</v>
      </c>
      <c r="Q31" s="63">
        <v>998.6</v>
      </c>
      <c r="R31" s="48"/>
      <c r="S31" s="49"/>
      <c r="T31" s="56"/>
      <c r="U31" s="53"/>
      <c r="V31" s="67"/>
      <c r="W31" s="72">
        <v>998.6</v>
      </c>
      <c r="X31" s="68">
        <f t="shared" si="6"/>
        <v>100</v>
      </c>
    </row>
    <row r="32" spans="2:24" ht="25.5" customHeight="1">
      <c r="B32" s="44" t="s">
        <v>34</v>
      </c>
      <c r="C32" s="45" t="s">
        <v>35</v>
      </c>
      <c r="D32" s="46">
        <f>SUM(D34:D36)</f>
        <v>900</v>
      </c>
      <c r="E32" s="46">
        <f>SUM(E34:E36)</f>
        <v>0</v>
      </c>
      <c r="F32" s="46">
        <f>SUM(F34:F36)</f>
        <v>508.2</v>
      </c>
      <c r="G32" s="46">
        <f>SUM(G34:G34)</f>
        <v>1315.6</v>
      </c>
      <c r="H32" s="46">
        <f>SUM(H34:H34)</f>
        <v>1315.6</v>
      </c>
      <c r="I32" s="46">
        <f>SUM(I34:I34)</f>
        <v>0</v>
      </c>
      <c r="J32" s="46">
        <f>SUM(J34:J34)</f>
        <v>0</v>
      </c>
      <c r="K32" s="46">
        <f>SUM(K34:K36)</f>
        <v>2460.7</v>
      </c>
      <c r="L32" s="46">
        <f>SUM(L34:L36)</f>
        <v>1440</v>
      </c>
      <c r="M32" s="46">
        <f>SUM(M34:M36)</f>
        <v>1440</v>
      </c>
      <c r="N32" s="46">
        <f>SUM(N34:N36)</f>
        <v>0</v>
      </c>
      <c r="O32" s="46">
        <f>SUM(O34:O36)</f>
        <v>0</v>
      </c>
      <c r="P32" s="45"/>
      <c r="Q32" s="49">
        <f>Q34+Q37+Q33</f>
        <v>420</v>
      </c>
      <c r="R32" s="49">
        <f aca="true" t="shared" si="9" ref="R32:W32">R34+R37+R33</f>
        <v>187.0401337792642</v>
      </c>
      <c r="S32" s="49">
        <f t="shared" si="9"/>
        <v>109.45576162967467</v>
      </c>
      <c r="T32" s="49">
        <f t="shared" si="9"/>
        <v>0</v>
      </c>
      <c r="U32" s="49">
        <f t="shared" si="9"/>
        <v>258.6</v>
      </c>
      <c r="V32" s="49">
        <f t="shared" si="9"/>
        <v>556.844547563805</v>
      </c>
      <c r="W32" s="49">
        <f t="shared" si="9"/>
        <v>365.3</v>
      </c>
      <c r="X32" s="69">
        <f t="shared" si="6"/>
        <v>86.97619047619047</v>
      </c>
    </row>
    <row r="33" spans="2:24" ht="25.5" customHeight="1">
      <c r="B33" s="65" t="s">
        <v>111</v>
      </c>
      <c r="C33" s="5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1" t="s">
        <v>110</v>
      </c>
      <c r="Q33" s="63">
        <v>20</v>
      </c>
      <c r="R33" s="48"/>
      <c r="S33" s="49"/>
      <c r="T33" s="50"/>
      <c r="U33" s="46"/>
      <c r="V33" s="67"/>
      <c r="W33" s="70">
        <v>20</v>
      </c>
      <c r="X33" s="69">
        <f t="shared" si="6"/>
        <v>100</v>
      </c>
    </row>
    <row r="34" spans="2:24" ht="37.5" customHeight="1">
      <c r="B34" s="55" t="s">
        <v>36</v>
      </c>
      <c r="C34" s="51"/>
      <c r="D34" s="53">
        <v>900</v>
      </c>
      <c r="E34" s="53"/>
      <c r="F34" s="53">
        <v>508.2</v>
      </c>
      <c r="G34" s="52">
        <f t="shared" si="1"/>
        <v>1315.6</v>
      </c>
      <c r="H34" s="53">
        <v>1315.6</v>
      </c>
      <c r="I34" s="53"/>
      <c r="J34" s="53"/>
      <c r="K34" s="53">
        <f>960.7+1500</f>
        <v>2460.7</v>
      </c>
      <c r="L34" s="53">
        <f t="shared" si="2"/>
        <v>1440</v>
      </c>
      <c r="M34" s="53">
        <v>1440</v>
      </c>
      <c r="N34" s="53"/>
      <c r="O34" s="53"/>
      <c r="P34" s="51" t="s">
        <v>37</v>
      </c>
      <c r="Q34" s="63">
        <v>200</v>
      </c>
      <c r="R34" s="48">
        <f t="shared" si="3"/>
        <v>187.0401337792642</v>
      </c>
      <c r="S34" s="49">
        <f t="shared" si="4"/>
        <v>109.45576162967467</v>
      </c>
      <c r="T34" s="56"/>
      <c r="U34" s="53">
        <v>258.6</v>
      </c>
      <c r="V34" s="67">
        <f t="shared" si="5"/>
        <v>556.844547563805</v>
      </c>
      <c r="W34" s="70">
        <v>179.8</v>
      </c>
      <c r="X34" s="69">
        <f t="shared" si="6"/>
        <v>89.9</v>
      </c>
    </row>
    <row r="35" spans="2:24" ht="15" customHeight="1" hidden="1">
      <c r="B35" s="55" t="s">
        <v>38</v>
      </c>
      <c r="C35" s="51" t="s">
        <v>39</v>
      </c>
      <c r="D35" s="53"/>
      <c r="E35" s="53"/>
      <c r="F35" s="53"/>
      <c r="G35" s="52">
        <f t="shared" si="1"/>
        <v>37.5</v>
      </c>
      <c r="H35" s="53">
        <v>12.5</v>
      </c>
      <c r="I35" s="53">
        <v>12.5</v>
      </c>
      <c r="J35" s="53">
        <v>12.5</v>
      </c>
      <c r="K35" s="53"/>
      <c r="L35" s="53">
        <f t="shared" si="2"/>
        <v>0</v>
      </c>
      <c r="M35" s="53"/>
      <c r="N35" s="53"/>
      <c r="O35" s="53"/>
      <c r="P35" s="51" t="s">
        <v>39</v>
      </c>
      <c r="Q35" s="63">
        <f t="shared" si="7"/>
        <v>0</v>
      </c>
      <c r="R35" s="48">
        <f t="shared" si="3"/>
        <v>0</v>
      </c>
      <c r="S35" s="49">
        <f t="shared" si="4"/>
        <v>0</v>
      </c>
      <c r="T35" s="56"/>
      <c r="U35" s="53"/>
      <c r="V35" s="67" t="e">
        <f t="shared" si="5"/>
        <v>#DIV/0!</v>
      </c>
      <c r="W35" s="66"/>
      <c r="X35" s="69" t="e">
        <f t="shared" si="6"/>
        <v>#DIV/0!</v>
      </c>
    </row>
    <row r="36" spans="2:24" ht="23.25" customHeight="1" hidden="1">
      <c r="B36" s="55" t="s">
        <v>40</v>
      </c>
      <c r="C36" s="51" t="s">
        <v>41</v>
      </c>
      <c r="D36" s="53">
        <v>0</v>
      </c>
      <c r="E36" s="53"/>
      <c r="F36" s="53">
        <v>0</v>
      </c>
      <c r="G36" s="52">
        <f t="shared" si="1"/>
        <v>1500</v>
      </c>
      <c r="H36" s="53">
        <v>500</v>
      </c>
      <c r="I36" s="53">
        <v>500</v>
      </c>
      <c r="J36" s="53">
        <v>500</v>
      </c>
      <c r="K36" s="53"/>
      <c r="L36" s="53">
        <f t="shared" si="2"/>
        <v>0</v>
      </c>
      <c r="M36" s="53"/>
      <c r="N36" s="53"/>
      <c r="O36" s="53"/>
      <c r="P36" s="51" t="s">
        <v>41</v>
      </c>
      <c r="Q36" s="63">
        <f t="shared" si="7"/>
        <v>0</v>
      </c>
      <c r="R36" s="48">
        <f t="shared" si="3"/>
        <v>0</v>
      </c>
      <c r="S36" s="49">
        <f t="shared" si="4"/>
        <v>0</v>
      </c>
      <c r="T36" s="56"/>
      <c r="U36" s="53"/>
      <c r="V36" s="67" t="e">
        <f t="shared" si="5"/>
        <v>#DIV/0!</v>
      </c>
      <c r="W36" s="66"/>
      <c r="X36" s="69" t="e">
        <f t="shared" si="6"/>
        <v>#DIV/0!</v>
      </c>
    </row>
    <row r="37" spans="2:24" ht="23.25" customHeight="1">
      <c r="B37" s="55" t="s">
        <v>38</v>
      </c>
      <c r="C37" s="51"/>
      <c r="D37" s="53"/>
      <c r="E37" s="53"/>
      <c r="F37" s="53"/>
      <c r="G37" s="52"/>
      <c r="H37" s="53"/>
      <c r="I37" s="53"/>
      <c r="J37" s="53"/>
      <c r="K37" s="53"/>
      <c r="L37" s="53"/>
      <c r="M37" s="53"/>
      <c r="N37" s="53"/>
      <c r="O37" s="53"/>
      <c r="P37" s="51" t="s">
        <v>39</v>
      </c>
      <c r="Q37" s="63">
        <v>200</v>
      </c>
      <c r="R37" s="48"/>
      <c r="S37" s="49"/>
      <c r="T37" s="56"/>
      <c r="U37" s="53"/>
      <c r="V37" s="67"/>
      <c r="W37" s="72">
        <v>165.5</v>
      </c>
      <c r="X37" s="69">
        <f t="shared" si="6"/>
        <v>82.75</v>
      </c>
    </row>
    <row r="38" spans="2:24" ht="15" customHeight="1">
      <c r="B38" s="44" t="s">
        <v>42</v>
      </c>
      <c r="C38" s="45" t="s">
        <v>43</v>
      </c>
      <c r="D38" s="46">
        <f>SUM(D39:D43)</f>
        <v>4720</v>
      </c>
      <c r="E38" s="46">
        <f>SUM(E39:E43)</f>
        <v>0</v>
      </c>
      <c r="F38" s="46" t="e">
        <f>F39+#REF!+#REF!+#REF!+#REF!+F43</f>
        <v>#REF!</v>
      </c>
      <c r="G38" s="46" t="e">
        <f>G39+#REF!+#REF!+#REF!+#REF!+G43</f>
        <v>#REF!</v>
      </c>
      <c r="H38" s="46" t="e">
        <f>H39+#REF!+#REF!+#REF!+#REF!+H43</f>
        <v>#REF!</v>
      </c>
      <c r="I38" s="46" t="e">
        <f>I39+#REF!+#REF!+#REF!+#REF!+I43</f>
        <v>#REF!</v>
      </c>
      <c r="J38" s="46" t="e">
        <f>J39+#REF!+#REF!+#REF!+#REF!+J43</f>
        <v>#REF!</v>
      </c>
      <c r="K38" s="46" t="e">
        <f>K39+#REF!+#REF!+#REF!+#REF!+K43+#REF!</f>
        <v>#REF!</v>
      </c>
      <c r="L38" s="46" t="e">
        <f>L39+#REF!+#REF!+#REF!+#REF!+L43+#REF!</f>
        <v>#REF!</v>
      </c>
      <c r="M38" s="46" t="e">
        <f>M39+#REF!+#REF!+#REF!+#REF!+M43+#REF!</f>
        <v>#REF!</v>
      </c>
      <c r="N38" s="46" t="e">
        <f>N39+#REF!+#REF!+#REF!+#REF!+N43+#REF!</f>
        <v>#REF!</v>
      </c>
      <c r="O38" s="46" t="e">
        <f>O39+#REF!+#REF!+#REF!+#REF!+O43+#REF!</f>
        <v>#REF!</v>
      </c>
      <c r="P38" s="45"/>
      <c r="Q38" s="49">
        <f>Q41+Q42+Q43</f>
        <v>15306.6</v>
      </c>
      <c r="R38" s="49">
        <f aca="true" t="shared" si="10" ref="R38:W38">R41+R42+R43</f>
        <v>267.0886075949367</v>
      </c>
      <c r="S38" s="49">
        <f t="shared" si="10"/>
        <v>100</v>
      </c>
      <c r="T38" s="49">
        <f t="shared" si="10"/>
        <v>0</v>
      </c>
      <c r="U38" s="49">
        <f t="shared" si="10"/>
        <v>630</v>
      </c>
      <c r="V38" s="49">
        <f t="shared" si="10"/>
        <v>1253.968253968254</v>
      </c>
      <c r="W38" s="49">
        <f t="shared" si="10"/>
        <v>13679.199999999999</v>
      </c>
      <c r="X38" s="69">
        <f t="shared" si="6"/>
        <v>89.3679850521997</v>
      </c>
    </row>
    <row r="39" spans="2:24" ht="12" customHeight="1" hidden="1">
      <c r="B39" s="55" t="s">
        <v>44</v>
      </c>
      <c r="C39" s="51" t="s">
        <v>45</v>
      </c>
      <c r="D39" s="53">
        <v>2820</v>
      </c>
      <c r="E39" s="53"/>
      <c r="F39" s="53"/>
      <c r="G39" s="52">
        <f t="shared" si="1"/>
        <v>138</v>
      </c>
      <c r="H39" s="53">
        <v>138</v>
      </c>
      <c r="I39" s="53"/>
      <c r="J39" s="53"/>
      <c r="K39" s="53"/>
      <c r="L39" s="53">
        <f t="shared" si="2"/>
        <v>0</v>
      </c>
      <c r="M39" s="53"/>
      <c r="N39" s="53"/>
      <c r="O39" s="53"/>
      <c r="P39" s="51" t="s">
        <v>45</v>
      </c>
      <c r="Q39" s="63">
        <f t="shared" si="7"/>
        <v>0</v>
      </c>
      <c r="R39" s="48">
        <f t="shared" si="3"/>
        <v>0</v>
      </c>
      <c r="S39" s="49">
        <f t="shared" si="4"/>
        <v>0</v>
      </c>
      <c r="T39" s="56"/>
      <c r="U39" s="53">
        <v>1880.3</v>
      </c>
      <c r="V39" s="67">
        <f t="shared" si="5"/>
        <v>0</v>
      </c>
      <c r="W39" s="66"/>
      <c r="X39" s="69" t="e">
        <f t="shared" si="6"/>
        <v>#DIV/0!</v>
      </c>
    </row>
    <row r="40" spans="2:24" ht="16.5" customHeight="1" hidden="1">
      <c r="B40" s="55" t="s">
        <v>46</v>
      </c>
      <c r="C40" s="51"/>
      <c r="D40" s="53"/>
      <c r="E40" s="53"/>
      <c r="F40" s="53">
        <v>1000</v>
      </c>
      <c r="G40" s="52">
        <f t="shared" si="1"/>
        <v>3000</v>
      </c>
      <c r="H40" s="53">
        <v>1000</v>
      </c>
      <c r="I40" s="53">
        <v>1000</v>
      </c>
      <c r="J40" s="53">
        <v>1000</v>
      </c>
      <c r="K40" s="53">
        <v>250</v>
      </c>
      <c r="L40" s="53">
        <f t="shared" si="2"/>
        <v>750</v>
      </c>
      <c r="M40" s="53">
        <v>250</v>
      </c>
      <c r="N40" s="53">
        <v>250</v>
      </c>
      <c r="O40" s="53">
        <v>250</v>
      </c>
      <c r="P40" s="51" t="s">
        <v>47</v>
      </c>
      <c r="Q40" s="63">
        <f t="shared" si="7"/>
        <v>750</v>
      </c>
      <c r="R40" s="48">
        <f t="shared" si="3"/>
        <v>25</v>
      </c>
      <c r="S40" s="49">
        <f t="shared" si="4"/>
        <v>25</v>
      </c>
      <c r="T40" s="56"/>
      <c r="U40" s="53">
        <v>155.6</v>
      </c>
      <c r="V40" s="67">
        <f t="shared" si="5"/>
        <v>160.66838046272494</v>
      </c>
      <c r="W40" s="66"/>
      <c r="X40" s="69">
        <f t="shared" si="6"/>
        <v>0</v>
      </c>
    </row>
    <row r="41" spans="2:24" ht="16.5" customHeight="1">
      <c r="B41" s="55" t="s">
        <v>112</v>
      </c>
      <c r="C41" s="51"/>
      <c r="D41" s="53"/>
      <c r="E41" s="53"/>
      <c r="F41" s="53"/>
      <c r="G41" s="52"/>
      <c r="H41" s="53"/>
      <c r="I41" s="53"/>
      <c r="J41" s="53"/>
      <c r="K41" s="53"/>
      <c r="L41" s="53"/>
      <c r="M41" s="53"/>
      <c r="N41" s="53"/>
      <c r="O41" s="53"/>
      <c r="P41" s="51" t="s">
        <v>47</v>
      </c>
      <c r="Q41" s="63">
        <v>12186.4</v>
      </c>
      <c r="R41" s="48"/>
      <c r="S41" s="49"/>
      <c r="T41" s="56"/>
      <c r="U41" s="53"/>
      <c r="V41" s="67"/>
      <c r="W41" s="72">
        <v>11173.9</v>
      </c>
      <c r="X41" s="69">
        <f t="shared" si="6"/>
        <v>91.6915578021401</v>
      </c>
    </row>
    <row r="42" spans="2:24" ht="16.5" customHeight="1">
      <c r="B42" s="86" t="s">
        <v>120</v>
      </c>
      <c r="C42" s="51"/>
      <c r="D42" s="53"/>
      <c r="E42" s="53"/>
      <c r="F42" s="53"/>
      <c r="G42" s="52"/>
      <c r="H42" s="53"/>
      <c r="I42" s="53"/>
      <c r="J42" s="53"/>
      <c r="K42" s="53"/>
      <c r="L42" s="53"/>
      <c r="M42" s="53"/>
      <c r="N42" s="53"/>
      <c r="O42" s="53"/>
      <c r="P42" s="51" t="s">
        <v>103</v>
      </c>
      <c r="Q42" s="63">
        <v>1100</v>
      </c>
      <c r="R42" s="48"/>
      <c r="S42" s="49"/>
      <c r="T42" s="56"/>
      <c r="U42" s="53"/>
      <c r="V42" s="67"/>
      <c r="W42" s="72">
        <v>985.9</v>
      </c>
      <c r="X42" s="69">
        <f t="shared" si="6"/>
        <v>89.62727272727273</v>
      </c>
    </row>
    <row r="43" spans="2:24" ht="26.25" customHeight="1">
      <c r="B43" s="55" t="s">
        <v>48</v>
      </c>
      <c r="C43" s="51"/>
      <c r="D43" s="53">
        <v>1900</v>
      </c>
      <c r="E43" s="53"/>
      <c r="F43" s="53">
        <f>SUM(F44:F45)</f>
        <v>3900</v>
      </c>
      <c r="G43" s="52">
        <f t="shared" si="1"/>
        <v>7900</v>
      </c>
      <c r="H43" s="53">
        <f>SUM(H44:H45)</f>
        <v>7900</v>
      </c>
      <c r="I43" s="53">
        <f>SUM(I44:I45)</f>
        <v>0</v>
      </c>
      <c r="J43" s="53">
        <f>SUM(J44:J45)</f>
        <v>0</v>
      </c>
      <c r="K43" s="53">
        <f>SUM(K44:K45)</f>
        <v>21100</v>
      </c>
      <c r="L43" s="53">
        <f t="shared" si="2"/>
        <v>7900</v>
      </c>
      <c r="M43" s="53">
        <f>SUM(M44:M45)</f>
        <v>7900</v>
      </c>
      <c r="N43" s="53">
        <f>SUM(N44:N45)</f>
        <v>0</v>
      </c>
      <c r="O43" s="53">
        <f>SUM(O44:O45)</f>
        <v>0</v>
      </c>
      <c r="P43" s="51" t="s">
        <v>49</v>
      </c>
      <c r="Q43" s="63">
        <v>2020.2</v>
      </c>
      <c r="R43" s="48">
        <f t="shared" si="3"/>
        <v>267.0886075949367</v>
      </c>
      <c r="S43" s="49">
        <f t="shared" si="4"/>
        <v>100</v>
      </c>
      <c r="T43" s="56"/>
      <c r="U43" s="53">
        <v>630</v>
      </c>
      <c r="V43" s="67">
        <f t="shared" si="5"/>
        <v>1253.968253968254</v>
      </c>
      <c r="W43" s="72">
        <v>1519.4</v>
      </c>
      <c r="X43" s="69">
        <f t="shared" si="6"/>
        <v>75.21037521037522</v>
      </c>
    </row>
    <row r="44" spans="2:24" ht="0.75" customHeight="1" hidden="1">
      <c r="B44" s="55" t="s">
        <v>50</v>
      </c>
      <c r="C44" s="51"/>
      <c r="D44" s="53"/>
      <c r="E44" s="53"/>
      <c r="F44" s="53">
        <v>900</v>
      </c>
      <c r="G44" s="52">
        <f t="shared" si="1"/>
        <v>900</v>
      </c>
      <c r="H44" s="53">
        <v>900</v>
      </c>
      <c r="I44" s="53"/>
      <c r="J44" s="53"/>
      <c r="K44" s="53">
        <v>900</v>
      </c>
      <c r="L44" s="53">
        <f t="shared" si="2"/>
        <v>900</v>
      </c>
      <c r="M44" s="53">
        <v>900</v>
      </c>
      <c r="N44" s="53"/>
      <c r="O44" s="53"/>
      <c r="P44" s="51"/>
      <c r="Q44" s="54">
        <f t="shared" si="7"/>
        <v>900</v>
      </c>
      <c r="R44" s="48">
        <f t="shared" si="3"/>
        <v>100</v>
      </c>
      <c r="S44" s="49">
        <f t="shared" si="4"/>
        <v>100</v>
      </c>
      <c r="T44" s="56"/>
      <c r="U44" s="53">
        <v>630</v>
      </c>
      <c r="V44" s="67">
        <f t="shared" si="5"/>
        <v>142.85714285714286</v>
      </c>
      <c r="W44" s="66"/>
      <c r="X44" s="69">
        <f t="shared" si="6"/>
        <v>0</v>
      </c>
    </row>
    <row r="45" spans="2:24" ht="12.75" customHeight="1" hidden="1">
      <c r="B45" s="55" t="s">
        <v>51</v>
      </c>
      <c r="C45" s="51"/>
      <c r="D45" s="53"/>
      <c r="E45" s="53"/>
      <c r="F45" s="53">
        <v>3000</v>
      </c>
      <c r="G45" s="52">
        <f t="shared" si="1"/>
        <v>7000</v>
      </c>
      <c r="H45" s="53">
        <f>9000-2000</f>
        <v>7000</v>
      </c>
      <c r="I45" s="53"/>
      <c r="J45" s="53"/>
      <c r="K45" s="53">
        <v>20200</v>
      </c>
      <c r="L45" s="53">
        <f t="shared" si="2"/>
        <v>7000</v>
      </c>
      <c r="M45" s="53">
        <v>7000</v>
      </c>
      <c r="N45" s="53"/>
      <c r="O45" s="53"/>
      <c r="P45" s="51"/>
      <c r="Q45" s="54">
        <f t="shared" si="7"/>
        <v>7000</v>
      </c>
      <c r="R45" s="48">
        <f t="shared" si="3"/>
        <v>288.57142857142856</v>
      </c>
      <c r="S45" s="49">
        <f t="shared" si="4"/>
        <v>100</v>
      </c>
      <c r="T45" s="56"/>
      <c r="U45" s="53"/>
      <c r="V45" s="67"/>
      <c r="W45" s="66"/>
      <c r="X45" s="69">
        <f t="shared" si="6"/>
        <v>0</v>
      </c>
    </row>
    <row r="46" spans="2:24" ht="13.5" customHeight="1">
      <c r="B46" s="44" t="s">
        <v>52</v>
      </c>
      <c r="C46" s="45" t="s">
        <v>53</v>
      </c>
      <c r="D46" s="46">
        <f aca="true" t="shared" si="11" ref="D46:O46">SUM(D48:D49)</f>
        <v>53545</v>
      </c>
      <c r="E46" s="46">
        <f t="shared" si="11"/>
        <v>-5700</v>
      </c>
      <c r="F46" s="46">
        <f t="shared" si="11"/>
        <v>127031.4</v>
      </c>
      <c r="G46" s="46">
        <f t="shared" si="11"/>
        <v>8995.800000000003</v>
      </c>
      <c r="H46" s="46">
        <f t="shared" si="11"/>
        <v>7995.800000000003</v>
      </c>
      <c r="I46" s="46">
        <f t="shared" si="11"/>
        <v>1000</v>
      </c>
      <c r="J46" s="46">
        <f t="shared" si="11"/>
        <v>0</v>
      </c>
      <c r="K46" s="46">
        <f t="shared" si="11"/>
        <v>38660.3</v>
      </c>
      <c r="L46" s="46">
        <f t="shared" si="11"/>
        <v>8239</v>
      </c>
      <c r="M46" s="46">
        <f t="shared" si="11"/>
        <v>8239</v>
      </c>
      <c r="N46" s="46">
        <f t="shared" si="11"/>
        <v>0</v>
      </c>
      <c r="O46" s="46">
        <f t="shared" si="11"/>
        <v>0</v>
      </c>
      <c r="P46" s="45"/>
      <c r="Q46" s="49">
        <f aca="true" t="shared" si="12" ref="Q46:W46">Q47+Q48+Q49</f>
        <v>205085.1</v>
      </c>
      <c r="R46" s="49">
        <f t="shared" si="12"/>
        <v>16.26228770104304</v>
      </c>
      <c r="S46" s="49">
        <f t="shared" si="12"/>
        <v>0</v>
      </c>
      <c r="T46" s="49">
        <f t="shared" si="12"/>
        <v>0</v>
      </c>
      <c r="U46" s="49">
        <f t="shared" si="12"/>
        <v>103230.5</v>
      </c>
      <c r="V46" s="49">
        <f t="shared" si="12"/>
        <v>0</v>
      </c>
      <c r="W46" s="49">
        <f t="shared" si="12"/>
        <v>143254</v>
      </c>
      <c r="X46" s="69">
        <f t="shared" si="6"/>
        <v>69.85100331520914</v>
      </c>
    </row>
    <row r="47" spans="2:24" ht="15" customHeight="1">
      <c r="B47" s="65" t="s">
        <v>98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1" t="s">
        <v>97</v>
      </c>
      <c r="Q47" s="63">
        <v>170219.7</v>
      </c>
      <c r="R47" s="48"/>
      <c r="S47" s="49"/>
      <c r="T47" s="50"/>
      <c r="U47" s="46"/>
      <c r="V47" s="67"/>
      <c r="W47" s="72">
        <v>111967.6</v>
      </c>
      <c r="X47" s="69">
        <f t="shared" si="6"/>
        <v>65.77828535710026</v>
      </c>
    </row>
    <row r="48" spans="2:24" ht="15" customHeight="1">
      <c r="B48" s="55" t="s">
        <v>54</v>
      </c>
      <c r="C48" s="51"/>
      <c r="D48" s="53">
        <v>53545</v>
      </c>
      <c r="E48" s="53">
        <v>-5700</v>
      </c>
      <c r="F48" s="53">
        <v>127031.4</v>
      </c>
      <c r="G48" s="52">
        <f t="shared" si="1"/>
        <v>8995.800000000003</v>
      </c>
      <c r="H48" s="53">
        <f>100242.1-95206.8+2960.5</f>
        <v>7995.800000000003</v>
      </c>
      <c r="I48" s="53">
        <v>1000</v>
      </c>
      <c r="J48" s="53"/>
      <c r="K48" s="53">
        <f>854.5+445.8</f>
        <v>1300.3</v>
      </c>
      <c r="L48" s="53">
        <f t="shared" si="2"/>
        <v>0</v>
      </c>
      <c r="M48" s="53"/>
      <c r="N48" s="53"/>
      <c r="O48" s="53"/>
      <c r="P48" s="51" t="s">
        <v>55</v>
      </c>
      <c r="Q48" s="63">
        <v>10600</v>
      </c>
      <c r="R48" s="48">
        <f t="shared" si="3"/>
        <v>16.26228770104304</v>
      </c>
      <c r="S48" s="49">
        <f t="shared" si="4"/>
        <v>0</v>
      </c>
      <c r="T48" s="56"/>
      <c r="U48" s="53">
        <v>103230.5</v>
      </c>
      <c r="V48" s="67">
        <f t="shared" si="5"/>
        <v>0</v>
      </c>
      <c r="W48" s="72">
        <v>10435.6</v>
      </c>
      <c r="X48" s="69">
        <f t="shared" si="6"/>
        <v>98.44905660377358</v>
      </c>
    </row>
    <row r="49" spans="2:24" ht="18" customHeight="1">
      <c r="B49" s="55" t="s">
        <v>92</v>
      </c>
      <c r="C49" s="51"/>
      <c r="D49" s="53"/>
      <c r="E49" s="53"/>
      <c r="F49" s="53"/>
      <c r="G49" s="52">
        <f t="shared" si="1"/>
        <v>0</v>
      </c>
      <c r="H49" s="53"/>
      <c r="I49" s="53"/>
      <c r="J49" s="53"/>
      <c r="K49" s="53">
        <v>37360</v>
      </c>
      <c r="L49" s="53">
        <f t="shared" si="2"/>
        <v>8239</v>
      </c>
      <c r="M49" s="53">
        <v>8239</v>
      </c>
      <c r="N49" s="53"/>
      <c r="O49" s="53"/>
      <c r="P49" s="51" t="s">
        <v>56</v>
      </c>
      <c r="Q49" s="63">
        <v>24265.4</v>
      </c>
      <c r="R49" s="48"/>
      <c r="S49" s="49"/>
      <c r="T49" s="56"/>
      <c r="U49" s="53"/>
      <c r="V49" s="67"/>
      <c r="W49" s="72">
        <v>20850.8</v>
      </c>
      <c r="X49" s="69">
        <f t="shared" si="6"/>
        <v>85.92811163220058</v>
      </c>
    </row>
    <row r="50" spans="2:24" ht="12.75" customHeight="1" hidden="1">
      <c r="B50" s="55" t="s">
        <v>57</v>
      </c>
      <c r="C50" s="51"/>
      <c r="D50" s="53"/>
      <c r="E50" s="53"/>
      <c r="F50" s="53">
        <v>45600</v>
      </c>
      <c r="G50" s="52">
        <f t="shared" si="1"/>
        <v>62143.5</v>
      </c>
      <c r="H50" s="57">
        <f>64227-2590+506.5</f>
        <v>62143.5</v>
      </c>
      <c r="I50" s="53"/>
      <c r="J50" s="53"/>
      <c r="K50" s="53">
        <v>224152.9</v>
      </c>
      <c r="L50" s="53">
        <f t="shared" si="2"/>
        <v>68280</v>
      </c>
      <c r="M50" s="53">
        <v>68280</v>
      </c>
      <c r="N50" s="53"/>
      <c r="O50" s="53"/>
      <c r="P50" s="51"/>
      <c r="Q50" s="63">
        <f t="shared" si="7"/>
        <v>68280</v>
      </c>
      <c r="R50" s="48">
        <f t="shared" si="3"/>
        <v>360.7020846910779</v>
      </c>
      <c r="S50" s="49">
        <f t="shared" si="4"/>
        <v>109.87472543387481</v>
      </c>
      <c r="T50" s="56"/>
      <c r="U50" s="53">
        <v>3635.7</v>
      </c>
      <c r="V50" s="67">
        <f t="shared" si="5"/>
        <v>1878.0427428005612</v>
      </c>
      <c r="W50" s="66"/>
      <c r="X50" s="69">
        <f t="shared" si="6"/>
        <v>0</v>
      </c>
    </row>
    <row r="51" spans="2:24" ht="12.75" customHeight="1" hidden="1">
      <c r="B51" s="55" t="s">
        <v>58</v>
      </c>
      <c r="C51" s="51"/>
      <c r="D51" s="53"/>
      <c r="E51" s="53"/>
      <c r="F51" s="53"/>
      <c r="G51" s="52">
        <f t="shared" si="1"/>
        <v>1033</v>
      </c>
      <c r="H51" s="53">
        <v>1033</v>
      </c>
      <c r="I51" s="53"/>
      <c r="J51" s="53"/>
      <c r="K51" s="53"/>
      <c r="L51" s="53">
        <f t="shared" si="2"/>
        <v>0</v>
      </c>
      <c r="M51" s="53"/>
      <c r="N51" s="53"/>
      <c r="O51" s="53"/>
      <c r="P51" s="51"/>
      <c r="Q51" s="63">
        <f t="shared" si="7"/>
        <v>0</v>
      </c>
      <c r="R51" s="48">
        <f t="shared" si="3"/>
        <v>0</v>
      </c>
      <c r="S51" s="49">
        <f t="shared" si="4"/>
        <v>0</v>
      </c>
      <c r="T51" s="56"/>
      <c r="U51" s="53"/>
      <c r="V51" s="67" t="e">
        <f t="shared" si="5"/>
        <v>#DIV/0!</v>
      </c>
      <c r="W51" s="66"/>
      <c r="X51" s="69" t="e">
        <f t="shared" si="6"/>
        <v>#DIV/0!</v>
      </c>
    </row>
    <row r="52" spans="2:24" ht="11.25" customHeight="1" hidden="1">
      <c r="B52" s="55" t="s">
        <v>59</v>
      </c>
      <c r="C52" s="51"/>
      <c r="D52" s="53"/>
      <c r="E52" s="53"/>
      <c r="F52" s="53"/>
      <c r="G52" s="52">
        <f t="shared" si="1"/>
        <v>32300</v>
      </c>
      <c r="H52" s="53"/>
      <c r="I52" s="53">
        <v>32300</v>
      </c>
      <c r="J52" s="53"/>
      <c r="K52" s="53"/>
      <c r="L52" s="53">
        <f t="shared" si="2"/>
        <v>0</v>
      </c>
      <c r="M52" s="53"/>
      <c r="N52" s="53"/>
      <c r="O52" s="53"/>
      <c r="P52" s="51"/>
      <c r="Q52" s="63">
        <f t="shared" si="7"/>
        <v>0</v>
      </c>
      <c r="R52" s="48"/>
      <c r="S52" s="49"/>
      <c r="T52" s="56"/>
      <c r="U52" s="53">
        <v>4052.8</v>
      </c>
      <c r="V52" s="67"/>
      <c r="W52" s="66"/>
      <c r="X52" s="69" t="e">
        <f t="shared" si="6"/>
        <v>#DIV/0!</v>
      </c>
    </row>
    <row r="53" spans="2:24" ht="13.5" customHeight="1" hidden="1">
      <c r="B53" s="55" t="s">
        <v>60</v>
      </c>
      <c r="C53" s="51"/>
      <c r="D53" s="53"/>
      <c r="E53" s="53"/>
      <c r="F53" s="53">
        <v>12632.8</v>
      </c>
      <c r="G53" s="52">
        <f t="shared" si="1"/>
        <v>11690</v>
      </c>
      <c r="H53" s="53">
        <v>11690</v>
      </c>
      <c r="I53" s="53"/>
      <c r="J53" s="53"/>
      <c r="K53" s="53">
        <v>14151.4</v>
      </c>
      <c r="L53" s="53">
        <f t="shared" si="2"/>
        <v>12668</v>
      </c>
      <c r="M53" s="53">
        <v>12668</v>
      </c>
      <c r="N53" s="53"/>
      <c r="O53" s="53"/>
      <c r="P53" s="51"/>
      <c r="Q53" s="63">
        <f t="shared" si="7"/>
        <v>12668</v>
      </c>
      <c r="R53" s="48">
        <f t="shared" si="3"/>
        <v>121.05560307955517</v>
      </c>
      <c r="S53" s="49">
        <f t="shared" si="4"/>
        <v>108.366124893071</v>
      </c>
      <c r="T53" s="56"/>
      <c r="U53" s="53">
        <v>6679.7</v>
      </c>
      <c r="V53" s="67">
        <f t="shared" si="5"/>
        <v>189.64923574412026</v>
      </c>
      <c r="W53" s="66"/>
      <c r="X53" s="69">
        <f t="shared" si="6"/>
        <v>0</v>
      </c>
    </row>
    <row r="54" spans="2:24" ht="13.5" customHeight="1" hidden="1">
      <c r="B54" s="55" t="s">
        <v>61</v>
      </c>
      <c r="C54" s="51"/>
      <c r="D54" s="53"/>
      <c r="E54" s="53"/>
      <c r="F54" s="53">
        <v>11179.7</v>
      </c>
      <c r="G54" s="52">
        <f t="shared" si="1"/>
        <v>11179.7</v>
      </c>
      <c r="H54" s="53">
        <v>11179.7</v>
      </c>
      <c r="I54" s="53"/>
      <c r="J54" s="53"/>
      <c r="K54" s="53">
        <v>13681.7</v>
      </c>
      <c r="L54" s="53">
        <f t="shared" si="2"/>
        <v>13032</v>
      </c>
      <c r="M54" s="53">
        <v>13032</v>
      </c>
      <c r="N54" s="53"/>
      <c r="O54" s="53"/>
      <c r="P54" s="51"/>
      <c r="Q54" s="63">
        <f t="shared" si="7"/>
        <v>13032</v>
      </c>
      <c r="R54" s="48">
        <f t="shared" si="3"/>
        <v>122.37984919094428</v>
      </c>
      <c r="S54" s="49">
        <f t="shared" si="4"/>
        <v>116.5684231240552</v>
      </c>
      <c r="T54" s="56"/>
      <c r="U54" s="53">
        <v>7258.2</v>
      </c>
      <c r="V54" s="67">
        <f t="shared" si="5"/>
        <v>179.5486484252294</v>
      </c>
      <c r="W54" s="66"/>
      <c r="X54" s="69">
        <f t="shared" si="6"/>
        <v>0</v>
      </c>
    </row>
    <row r="55" spans="2:24" ht="11.25" customHeight="1" hidden="1">
      <c r="B55" s="55" t="s">
        <v>62</v>
      </c>
      <c r="C55" s="51"/>
      <c r="D55" s="53"/>
      <c r="E55" s="53"/>
      <c r="F55" s="53"/>
      <c r="G55" s="52">
        <f t="shared" si="1"/>
        <v>0</v>
      </c>
      <c r="H55" s="53"/>
      <c r="I55" s="53"/>
      <c r="J55" s="53"/>
      <c r="K55" s="53"/>
      <c r="L55" s="53">
        <f t="shared" si="2"/>
        <v>0</v>
      </c>
      <c r="M55" s="53"/>
      <c r="N55" s="53"/>
      <c r="O55" s="53"/>
      <c r="P55" s="51"/>
      <c r="Q55" s="63">
        <f t="shared" si="7"/>
        <v>0</v>
      </c>
      <c r="R55" s="48"/>
      <c r="S55" s="49"/>
      <c r="T55" s="56"/>
      <c r="U55" s="53">
        <v>59619.5</v>
      </c>
      <c r="V55" s="67">
        <f t="shared" si="5"/>
        <v>0</v>
      </c>
      <c r="W55" s="66"/>
      <c r="X55" s="69" t="e">
        <f t="shared" si="6"/>
        <v>#DIV/0!</v>
      </c>
    </row>
    <row r="56" spans="2:24" ht="15.75" customHeight="1">
      <c r="B56" s="44" t="s">
        <v>99</v>
      </c>
      <c r="C56" s="45" t="s">
        <v>100</v>
      </c>
      <c r="D56" s="53">
        <v>380</v>
      </c>
      <c r="E56" s="53"/>
      <c r="F56" s="53"/>
      <c r="G56" s="52"/>
      <c r="H56" s="53"/>
      <c r="I56" s="53"/>
      <c r="J56" s="53"/>
      <c r="K56" s="53"/>
      <c r="L56" s="53"/>
      <c r="M56" s="53"/>
      <c r="N56" s="53"/>
      <c r="O56" s="53"/>
      <c r="P56" s="51"/>
      <c r="Q56" s="49">
        <f>Q57</f>
        <v>865</v>
      </c>
      <c r="R56" s="49">
        <f aca="true" t="shared" si="13" ref="R56:W56">R57</f>
        <v>0</v>
      </c>
      <c r="S56" s="49">
        <f t="shared" si="13"/>
        <v>0</v>
      </c>
      <c r="T56" s="49">
        <f t="shared" si="13"/>
        <v>0</v>
      </c>
      <c r="U56" s="49">
        <f t="shared" si="13"/>
        <v>0</v>
      </c>
      <c r="V56" s="49">
        <f t="shared" si="13"/>
        <v>0</v>
      </c>
      <c r="W56" s="49">
        <f t="shared" si="13"/>
        <v>654.2</v>
      </c>
      <c r="X56" s="69">
        <f t="shared" si="6"/>
        <v>75.6300578034682</v>
      </c>
    </row>
    <row r="57" spans="2:24" ht="15" customHeight="1">
      <c r="B57" s="55" t="s">
        <v>101</v>
      </c>
      <c r="C57" s="51"/>
      <c r="D57" s="53">
        <v>380</v>
      </c>
      <c r="E57" s="53"/>
      <c r="F57" s="53"/>
      <c r="G57" s="52"/>
      <c r="H57" s="53"/>
      <c r="I57" s="53"/>
      <c r="J57" s="53"/>
      <c r="K57" s="53"/>
      <c r="L57" s="53"/>
      <c r="M57" s="53"/>
      <c r="N57" s="53"/>
      <c r="O57" s="53"/>
      <c r="P57" s="51" t="s">
        <v>102</v>
      </c>
      <c r="Q57" s="63">
        <v>865</v>
      </c>
      <c r="R57" s="48"/>
      <c r="S57" s="49"/>
      <c r="T57" s="56"/>
      <c r="U57" s="53"/>
      <c r="V57" s="67"/>
      <c r="W57" s="72">
        <v>654.2</v>
      </c>
      <c r="X57" s="69">
        <f t="shared" si="6"/>
        <v>75.6300578034682</v>
      </c>
    </row>
    <row r="58" spans="2:24" ht="28.5" customHeight="1">
      <c r="B58" s="44" t="s">
        <v>63</v>
      </c>
      <c r="C58" s="45" t="s">
        <v>64</v>
      </c>
      <c r="D58" s="46">
        <f>SUM(D59:D61)</f>
        <v>4478</v>
      </c>
      <c r="E58" s="46">
        <f>SUM(E59:E61)</f>
        <v>0</v>
      </c>
      <c r="F58" s="46">
        <f>SUM(F59:F61)</f>
        <v>5358.2</v>
      </c>
      <c r="G58" s="46">
        <f aca="true" t="shared" si="14" ref="G58:O58">SUM(G59:G62)</f>
        <v>9716.8</v>
      </c>
      <c r="H58" s="46">
        <f t="shared" si="14"/>
        <v>7876.799999999999</v>
      </c>
      <c r="I58" s="46">
        <f t="shared" si="14"/>
        <v>1840</v>
      </c>
      <c r="J58" s="46">
        <f t="shared" si="14"/>
        <v>0</v>
      </c>
      <c r="K58" s="46">
        <f t="shared" si="14"/>
        <v>10772.8</v>
      </c>
      <c r="L58" s="46">
        <f t="shared" si="14"/>
        <v>8669.3</v>
      </c>
      <c r="M58" s="46">
        <f t="shared" si="14"/>
        <v>8340</v>
      </c>
      <c r="N58" s="46">
        <f t="shared" si="14"/>
        <v>329.3</v>
      </c>
      <c r="O58" s="46">
        <f t="shared" si="14"/>
        <v>0</v>
      </c>
      <c r="P58" s="45"/>
      <c r="Q58" s="49">
        <f>Q59</f>
        <v>21790.2</v>
      </c>
      <c r="R58" s="49">
        <f aca="true" t="shared" si="15" ref="R58:W58">R59</f>
        <v>101.10330013669207</v>
      </c>
      <c r="S58" s="49">
        <f t="shared" si="15"/>
        <v>87.87346221441125</v>
      </c>
      <c r="T58" s="49">
        <f t="shared" si="15"/>
        <v>0</v>
      </c>
      <c r="U58" s="49">
        <f t="shared" si="15"/>
        <v>3955.2</v>
      </c>
      <c r="V58" s="49">
        <f t="shared" si="15"/>
        <v>68.26456310679612</v>
      </c>
      <c r="W58" s="71">
        <f t="shared" si="15"/>
        <v>20447.1</v>
      </c>
      <c r="X58" s="69">
        <f t="shared" si="6"/>
        <v>93.83621995208854</v>
      </c>
    </row>
    <row r="59" spans="2:24" ht="15">
      <c r="B59" s="55" t="s">
        <v>90</v>
      </c>
      <c r="C59" s="51"/>
      <c r="D59" s="53">
        <v>4478</v>
      </c>
      <c r="E59" s="53"/>
      <c r="F59" s="53">
        <v>5358.2</v>
      </c>
      <c r="G59" s="52">
        <f t="shared" si="1"/>
        <v>3072.6</v>
      </c>
      <c r="H59" s="53">
        <v>3072.6</v>
      </c>
      <c r="I59" s="53"/>
      <c r="J59" s="53"/>
      <c r="K59" s="53">
        <f>3106.5</f>
        <v>3106.5</v>
      </c>
      <c r="L59" s="53">
        <f t="shared" si="2"/>
        <v>2700</v>
      </c>
      <c r="M59" s="53">
        <v>2700</v>
      </c>
      <c r="N59" s="53"/>
      <c r="O59" s="53"/>
      <c r="P59" s="51" t="s">
        <v>65</v>
      </c>
      <c r="Q59" s="63">
        <v>21790.2</v>
      </c>
      <c r="R59" s="48">
        <f t="shared" si="3"/>
        <v>101.10330013669207</v>
      </c>
      <c r="S59" s="49">
        <f t="shared" si="4"/>
        <v>87.87346221441125</v>
      </c>
      <c r="T59" s="56"/>
      <c r="U59" s="53">
        <v>3955.2</v>
      </c>
      <c r="V59" s="67">
        <f t="shared" si="5"/>
        <v>68.26456310679612</v>
      </c>
      <c r="W59" s="66">
        <v>20447.1</v>
      </c>
      <c r="X59" s="69">
        <f t="shared" si="6"/>
        <v>93.83621995208854</v>
      </c>
    </row>
    <row r="60" spans="2:24" ht="14.25" customHeight="1" hidden="1">
      <c r="B60" s="55" t="s">
        <v>87</v>
      </c>
      <c r="C60" s="51"/>
      <c r="D60" s="53"/>
      <c r="E60" s="53"/>
      <c r="F60" s="53"/>
      <c r="G60" s="52">
        <f t="shared" si="1"/>
        <v>4268.2</v>
      </c>
      <c r="H60" s="53">
        <v>4268.2</v>
      </c>
      <c r="I60" s="53"/>
      <c r="J60" s="53"/>
      <c r="K60" s="53">
        <v>6666.3</v>
      </c>
      <c r="L60" s="53">
        <f t="shared" si="2"/>
        <v>5169.3</v>
      </c>
      <c r="M60" s="53">
        <v>4840</v>
      </c>
      <c r="N60" s="53">
        <v>329.3</v>
      </c>
      <c r="O60" s="53"/>
      <c r="P60" s="51"/>
      <c r="Q60" s="63">
        <f t="shared" si="7"/>
        <v>5169.3</v>
      </c>
      <c r="R60" s="48">
        <f t="shared" si="3"/>
        <v>156.18527716601847</v>
      </c>
      <c r="S60" s="49"/>
      <c r="T60" s="56"/>
      <c r="U60" s="53"/>
      <c r="V60" s="67"/>
      <c r="W60" s="66"/>
      <c r="X60" s="69">
        <f t="shared" si="6"/>
        <v>0</v>
      </c>
    </row>
    <row r="61" spans="2:24" ht="12" customHeight="1" hidden="1">
      <c r="B61" s="55" t="s">
        <v>88</v>
      </c>
      <c r="C61" s="51"/>
      <c r="D61" s="53"/>
      <c r="E61" s="53"/>
      <c r="F61" s="53"/>
      <c r="G61" s="52">
        <f t="shared" si="1"/>
        <v>536</v>
      </c>
      <c r="H61" s="53">
        <v>536</v>
      </c>
      <c r="I61" s="53"/>
      <c r="J61" s="53"/>
      <c r="K61" s="53">
        <v>1000</v>
      </c>
      <c r="L61" s="53">
        <f t="shared" si="2"/>
        <v>800</v>
      </c>
      <c r="M61" s="53">
        <v>800</v>
      </c>
      <c r="N61" s="53"/>
      <c r="O61" s="53"/>
      <c r="P61" s="51"/>
      <c r="Q61" s="63">
        <f t="shared" si="7"/>
        <v>800</v>
      </c>
      <c r="R61" s="48">
        <f t="shared" si="3"/>
        <v>186.56716417910448</v>
      </c>
      <c r="S61" s="49"/>
      <c r="T61" s="56"/>
      <c r="U61" s="53"/>
      <c r="V61" s="67"/>
      <c r="W61" s="66"/>
      <c r="X61" s="69">
        <f t="shared" si="6"/>
        <v>0</v>
      </c>
    </row>
    <row r="62" spans="2:24" ht="21.75" customHeight="1" hidden="1">
      <c r="B62" s="55" t="s">
        <v>67</v>
      </c>
      <c r="C62" s="51" t="s">
        <v>66</v>
      </c>
      <c r="D62" s="53"/>
      <c r="E62" s="53"/>
      <c r="F62" s="53"/>
      <c r="G62" s="52">
        <f t="shared" si="1"/>
        <v>1840</v>
      </c>
      <c r="H62" s="53"/>
      <c r="I62" s="53">
        <v>1840</v>
      </c>
      <c r="J62" s="53"/>
      <c r="K62" s="53"/>
      <c r="L62" s="53">
        <f t="shared" si="2"/>
        <v>0</v>
      </c>
      <c r="M62" s="53"/>
      <c r="N62" s="53"/>
      <c r="O62" s="53"/>
      <c r="P62" s="51" t="s">
        <v>66</v>
      </c>
      <c r="Q62" s="63">
        <f aca="true" t="shared" si="16" ref="Q62:Q72">M62+N62+O62</f>
        <v>0</v>
      </c>
      <c r="R62" s="48"/>
      <c r="S62" s="49"/>
      <c r="T62" s="56"/>
      <c r="U62" s="53">
        <v>881.2</v>
      </c>
      <c r="V62" s="67">
        <f>M62/U62*100</f>
        <v>0</v>
      </c>
      <c r="W62" s="66"/>
      <c r="X62" s="69" t="e">
        <f t="shared" si="6"/>
        <v>#DIV/0!</v>
      </c>
    </row>
    <row r="63" spans="2:24" ht="21.75" customHeight="1">
      <c r="B63" s="55" t="s">
        <v>107</v>
      </c>
      <c r="C63" s="51" t="s">
        <v>105</v>
      </c>
      <c r="D63" s="53"/>
      <c r="E63" s="53"/>
      <c r="F63" s="53"/>
      <c r="G63" s="52"/>
      <c r="H63" s="53"/>
      <c r="I63" s="53"/>
      <c r="J63" s="53"/>
      <c r="K63" s="53"/>
      <c r="L63" s="53"/>
      <c r="M63" s="53"/>
      <c r="N63" s="53"/>
      <c r="O63" s="53"/>
      <c r="P63" s="51"/>
      <c r="Q63" s="49">
        <f>Q64</f>
        <v>950</v>
      </c>
      <c r="R63" s="63" t="e">
        <f>R64+#REF!</f>
        <v>#REF!</v>
      </c>
      <c r="S63" s="63" t="e">
        <f>S64+#REF!</f>
        <v>#REF!</v>
      </c>
      <c r="T63" s="63" t="e">
        <f>T64+#REF!</f>
        <v>#REF!</v>
      </c>
      <c r="U63" s="63" t="e">
        <f>U64+#REF!</f>
        <v>#REF!</v>
      </c>
      <c r="V63" s="63" t="e">
        <f>V64+#REF!</f>
        <v>#REF!</v>
      </c>
      <c r="W63" s="71">
        <f>W64</f>
        <v>885.1</v>
      </c>
      <c r="X63" s="69">
        <f t="shared" si="6"/>
        <v>93.16842105263157</v>
      </c>
    </row>
    <row r="64" spans="2:24" ht="12.75" customHeight="1">
      <c r="B64" s="55" t="s">
        <v>108</v>
      </c>
      <c r="C64" s="51" t="s">
        <v>105</v>
      </c>
      <c r="D64" s="53"/>
      <c r="E64" s="53"/>
      <c r="F64" s="53"/>
      <c r="G64" s="52"/>
      <c r="H64" s="53"/>
      <c r="I64" s="53"/>
      <c r="J64" s="53"/>
      <c r="K64" s="53"/>
      <c r="L64" s="53"/>
      <c r="M64" s="53"/>
      <c r="N64" s="53"/>
      <c r="O64" s="53"/>
      <c r="P64" s="51" t="s">
        <v>106</v>
      </c>
      <c r="Q64" s="63">
        <v>950</v>
      </c>
      <c r="R64" s="48"/>
      <c r="S64" s="49"/>
      <c r="T64" s="56"/>
      <c r="U64" s="53"/>
      <c r="V64" s="67"/>
      <c r="W64" s="72">
        <v>885.1</v>
      </c>
      <c r="X64" s="69">
        <f t="shared" si="6"/>
        <v>93.16842105263157</v>
      </c>
    </row>
    <row r="65" spans="2:24" ht="18" customHeight="1">
      <c r="B65" s="44" t="s">
        <v>75</v>
      </c>
      <c r="C65" s="45" t="s">
        <v>104</v>
      </c>
      <c r="D65" s="46">
        <f aca="true" t="shared" si="17" ref="D65:O65">SUM(D66:D70)</f>
        <v>1000</v>
      </c>
      <c r="E65" s="46">
        <f t="shared" si="17"/>
        <v>0</v>
      </c>
      <c r="F65" s="46">
        <f t="shared" si="17"/>
        <v>8000</v>
      </c>
      <c r="G65" s="46">
        <f t="shared" si="17"/>
        <v>4306</v>
      </c>
      <c r="H65" s="46">
        <f t="shared" si="17"/>
        <v>4146</v>
      </c>
      <c r="I65" s="46">
        <f t="shared" si="17"/>
        <v>0</v>
      </c>
      <c r="J65" s="46">
        <f t="shared" si="17"/>
        <v>160</v>
      </c>
      <c r="K65" s="46">
        <f t="shared" si="17"/>
        <v>13086</v>
      </c>
      <c r="L65" s="46">
        <f t="shared" si="17"/>
        <v>4200</v>
      </c>
      <c r="M65" s="46">
        <f t="shared" si="17"/>
        <v>4200</v>
      </c>
      <c r="N65" s="46">
        <f t="shared" si="17"/>
        <v>0</v>
      </c>
      <c r="O65" s="46">
        <f t="shared" si="17"/>
        <v>0</v>
      </c>
      <c r="P65" s="45"/>
      <c r="Q65" s="49">
        <f>Q70+Q73</f>
        <v>9763.8</v>
      </c>
      <c r="R65" s="49">
        <f aca="true" t="shared" si="18" ref="R65:W65">R70+R73</f>
        <v>315.62952243125903</v>
      </c>
      <c r="S65" s="49">
        <f t="shared" si="18"/>
        <v>101.30246020260492</v>
      </c>
      <c r="T65" s="49">
        <f t="shared" si="18"/>
        <v>0</v>
      </c>
      <c r="U65" s="49">
        <f t="shared" si="18"/>
        <v>1431.7</v>
      </c>
      <c r="V65" s="49">
        <f t="shared" si="18"/>
        <v>293.357546972131</v>
      </c>
      <c r="W65" s="49">
        <f t="shared" si="18"/>
        <v>9464</v>
      </c>
      <c r="X65" s="69">
        <f t="shared" si="6"/>
        <v>96.92947418013479</v>
      </c>
    </row>
    <row r="66" spans="2:24" ht="15.75" customHeight="1" hidden="1">
      <c r="B66" s="55" t="s">
        <v>89</v>
      </c>
      <c r="C66" s="51"/>
      <c r="D66" s="53"/>
      <c r="E66" s="53"/>
      <c r="F66" s="53"/>
      <c r="G66" s="52">
        <f aca="true" t="shared" si="19" ref="G66:G72">H66+I66+J66</f>
        <v>0</v>
      </c>
      <c r="H66" s="53"/>
      <c r="I66" s="53"/>
      <c r="J66" s="53"/>
      <c r="K66" s="53"/>
      <c r="L66" s="53"/>
      <c r="M66" s="53"/>
      <c r="N66" s="53"/>
      <c r="O66" s="53"/>
      <c r="P66" s="51" t="s">
        <v>68</v>
      </c>
      <c r="Q66" s="63">
        <f t="shared" si="16"/>
        <v>0</v>
      </c>
      <c r="R66" s="48"/>
      <c r="S66" s="49"/>
      <c r="T66" s="56"/>
      <c r="U66" s="53"/>
      <c r="V66" s="67"/>
      <c r="W66" s="66"/>
      <c r="X66" s="69" t="e">
        <f t="shared" si="6"/>
        <v>#DIV/0!</v>
      </c>
    </row>
    <row r="67" spans="2:24" ht="8.25" customHeight="1" hidden="1">
      <c r="B67" s="55" t="s">
        <v>69</v>
      </c>
      <c r="C67" s="51"/>
      <c r="D67" s="53"/>
      <c r="E67" s="53"/>
      <c r="F67" s="53"/>
      <c r="G67" s="52">
        <f t="shared" si="19"/>
        <v>0</v>
      </c>
      <c r="H67" s="53"/>
      <c r="I67" s="53"/>
      <c r="J67" s="53"/>
      <c r="K67" s="53"/>
      <c r="L67" s="53"/>
      <c r="M67" s="53"/>
      <c r="N67" s="53"/>
      <c r="O67" s="53"/>
      <c r="P67" s="51" t="s">
        <v>70</v>
      </c>
      <c r="Q67" s="63">
        <f t="shared" si="16"/>
        <v>0</v>
      </c>
      <c r="R67" s="48"/>
      <c r="S67" s="49"/>
      <c r="T67" s="56"/>
      <c r="U67" s="53"/>
      <c r="V67" s="67"/>
      <c r="W67" s="66"/>
      <c r="X67" s="69" t="e">
        <f t="shared" si="6"/>
        <v>#DIV/0!</v>
      </c>
    </row>
    <row r="68" spans="2:24" ht="12.75" customHeight="1" hidden="1">
      <c r="B68" s="55" t="s">
        <v>71</v>
      </c>
      <c r="C68" s="51"/>
      <c r="D68" s="53"/>
      <c r="E68" s="53"/>
      <c r="F68" s="53"/>
      <c r="G68" s="52">
        <f t="shared" si="19"/>
        <v>0</v>
      </c>
      <c r="H68" s="53"/>
      <c r="I68" s="53"/>
      <c r="J68" s="53"/>
      <c r="K68" s="53"/>
      <c r="L68" s="53"/>
      <c r="M68" s="53"/>
      <c r="N68" s="53"/>
      <c r="O68" s="53"/>
      <c r="P68" s="51" t="s">
        <v>72</v>
      </c>
      <c r="Q68" s="63">
        <f t="shared" si="16"/>
        <v>0</v>
      </c>
      <c r="R68" s="48"/>
      <c r="S68" s="49"/>
      <c r="T68" s="56"/>
      <c r="U68" s="53"/>
      <c r="V68" s="67"/>
      <c r="W68" s="66"/>
      <c r="X68" s="69" t="e">
        <f t="shared" si="6"/>
        <v>#DIV/0!</v>
      </c>
    </row>
    <row r="69" spans="2:24" ht="12.75" customHeight="1" hidden="1">
      <c r="B69" s="55" t="s">
        <v>73</v>
      </c>
      <c r="C69" s="51"/>
      <c r="D69" s="53"/>
      <c r="E69" s="53"/>
      <c r="F69" s="53"/>
      <c r="G69" s="52">
        <f t="shared" si="19"/>
        <v>0</v>
      </c>
      <c r="H69" s="53"/>
      <c r="I69" s="53"/>
      <c r="J69" s="53"/>
      <c r="K69" s="53"/>
      <c r="L69" s="53"/>
      <c r="M69" s="53"/>
      <c r="N69" s="53"/>
      <c r="O69" s="53"/>
      <c r="P69" s="51" t="s">
        <v>74</v>
      </c>
      <c r="Q69" s="63">
        <f t="shared" si="16"/>
        <v>0</v>
      </c>
      <c r="R69" s="48"/>
      <c r="S69" s="49"/>
      <c r="T69" s="56"/>
      <c r="U69" s="53"/>
      <c r="V69" s="67"/>
      <c r="W69" s="66"/>
      <c r="X69" s="69" t="e">
        <f t="shared" si="6"/>
        <v>#DIV/0!</v>
      </c>
    </row>
    <row r="70" spans="2:24" ht="15" customHeight="1">
      <c r="B70" s="55" t="s">
        <v>75</v>
      </c>
      <c r="C70" s="51"/>
      <c r="D70" s="53">
        <v>1000</v>
      </c>
      <c r="E70" s="53"/>
      <c r="F70" s="53">
        <v>8000</v>
      </c>
      <c r="G70" s="52">
        <f t="shared" si="19"/>
        <v>4306</v>
      </c>
      <c r="H70" s="53">
        <f>3000+1146</f>
        <v>4146</v>
      </c>
      <c r="I70" s="53"/>
      <c r="J70" s="53">
        <v>160</v>
      </c>
      <c r="K70" s="53">
        <v>13086</v>
      </c>
      <c r="L70" s="53">
        <f t="shared" si="2"/>
        <v>4200</v>
      </c>
      <c r="M70" s="53">
        <v>4200</v>
      </c>
      <c r="N70" s="53"/>
      <c r="O70" s="53"/>
      <c r="P70" s="51" t="s">
        <v>118</v>
      </c>
      <c r="Q70" s="63">
        <v>8963.8</v>
      </c>
      <c r="R70" s="48">
        <f>K70/H70*100</f>
        <v>315.62952243125903</v>
      </c>
      <c r="S70" s="49">
        <f>M70/H70*100</f>
        <v>101.30246020260492</v>
      </c>
      <c r="T70" s="56"/>
      <c r="U70" s="53">
        <v>1431.7</v>
      </c>
      <c r="V70" s="67">
        <f>M70/U70*100</f>
        <v>293.357546972131</v>
      </c>
      <c r="W70" s="72">
        <v>8963.8</v>
      </c>
      <c r="X70" s="69">
        <f t="shared" si="6"/>
        <v>100</v>
      </c>
    </row>
    <row r="71" spans="2:24" ht="16.5" customHeight="1" hidden="1">
      <c r="B71" s="55" t="s">
        <v>76</v>
      </c>
      <c r="C71" s="51" t="s">
        <v>77</v>
      </c>
      <c r="D71" s="53"/>
      <c r="E71" s="53"/>
      <c r="F71" s="53"/>
      <c r="G71" s="52">
        <f t="shared" si="19"/>
        <v>0</v>
      </c>
      <c r="H71" s="53"/>
      <c r="I71" s="53"/>
      <c r="J71" s="53"/>
      <c r="K71" s="53"/>
      <c r="L71" s="53"/>
      <c r="M71" s="53"/>
      <c r="N71" s="53"/>
      <c r="O71" s="53"/>
      <c r="P71" s="51" t="s">
        <v>77</v>
      </c>
      <c r="Q71" s="63">
        <f t="shared" si="16"/>
        <v>0</v>
      </c>
      <c r="R71" s="48" t="e">
        <f>K71/H71*100</f>
        <v>#DIV/0!</v>
      </c>
      <c r="S71" s="49"/>
      <c r="T71" s="56"/>
      <c r="U71" s="53"/>
      <c r="V71" s="67"/>
      <c r="W71" s="66"/>
      <c r="X71" s="69" t="e">
        <f t="shared" si="6"/>
        <v>#DIV/0!</v>
      </c>
    </row>
    <row r="72" spans="2:24" ht="24" customHeight="1" hidden="1">
      <c r="B72" s="55" t="s">
        <v>78</v>
      </c>
      <c r="C72" s="51" t="s">
        <v>79</v>
      </c>
      <c r="D72" s="53"/>
      <c r="E72" s="53"/>
      <c r="F72" s="53">
        <v>4600</v>
      </c>
      <c r="G72" s="52">
        <f t="shared" si="19"/>
        <v>7600</v>
      </c>
      <c r="H72" s="53">
        <v>7600</v>
      </c>
      <c r="I72" s="53"/>
      <c r="J72" s="53"/>
      <c r="K72" s="53">
        <v>5257</v>
      </c>
      <c r="L72" s="53">
        <f>M72+N72+O72</f>
        <v>5200</v>
      </c>
      <c r="M72" s="53">
        <f>4600+600</f>
        <v>5200</v>
      </c>
      <c r="N72" s="53"/>
      <c r="O72" s="53"/>
      <c r="P72" s="51" t="s">
        <v>79</v>
      </c>
      <c r="Q72" s="63">
        <f t="shared" si="16"/>
        <v>5200</v>
      </c>
      <c r="R72" s="48">
        <f>K72/H72*100</f>
        <v>69.17105263157895</v>
      </c>
      <c r="S72" s="49">
        <f>M72/H72*100</f>
        <v>68.42105263157895</v>
      </c>
      <c r="T72" s="56"/>
      <c r="U72" s="53">
        <v>3408.6</v>
      </c>
      <c r="V72" s="67">
        <f>M72/U72*100</f>
        <v>152.55530129672005</v>
      </c>
      <c r="W72" s="66"/>
      <c r="X72" s="69">
        <f t="shared" si="6"/>
        <v>0</v>
      </c>
    </row>
    <row r="73" spans="2:24" ht="24" customHeight="1">
      <c r="B73" s="74"/>
      <c r="C73" s="75"/>
      <c r="D73" s="76"/>
      <c r="E73" s="76"/>
      <c r="F73" s="76"/>
      <c r="G73" s="77"/>
      <c r="H73" s="76"/>
      <c r="I73" s="76"/>
      <c r="J73" s="76"/>
      <c r="K73" s="76"/>
      <c r="L73" s="76"/>
      <c r="M73" s="76"/>
      <c r="N73" s="76"/>
      <c r="O73" s="76"/>
      <c r="P73" s="75" t="s">
        <v>119</v>
      </c>
      <c r="Q73" s="78">
        <v>800</v>
      </c>
      <c r="R73" s="79"/>
      <c r="S73" s="80"/>
      <c r="T73" s="81"/>
      <c r="U73" s="82"/>
      <c r="V73" s="83"/>
      <c r="W73" s="84">
        <v>500.2</v>
      </c>
      <c r="X73" s="69">
        <f t="shared" si="6"/>
        <v>62.525</v>
      </c>
    </row>
    <row r="74" spans="2:24" ht="15" thickBot="1">
      <c r="B74" s="58" t="s">
        <v>80</v>
      </c>
      <c r="C74" s="59"/>
      <c r="D74" s="60" t="e">
        <f>SUM(D14+D32+D38+D46+#REF!+D58+D65+#REF!+#REF!)</f>
        <v>#REF!</v>
      </c>
      <c r="E74" s="60" t="e">
        <f>SUM(E14+E32+E38+E46+#REF!+E58+E65+#REF!+#REF!)</f>
        <v>#REF!</v>
      </c>
      <c r="F74" s="61" t="e">
        <f>SUM(F14+F32+F38+F46+#REF!+#REF!+F58+F65+#REF!+#REF!)</f>
        <v>#REF!</v>
      </c>
      <c r="G74" s="61" t="e">
        <f>SUM(G14+G32+G38+G46+#REF!+#REF!+G58+G65+#REF!+#REF!)</f>
        <v>#REF!</v>
      </c>
      <c r="H74" s="61" t="e">
        <f>SUM(H14+H32+H38+H46+#REF!+#REF!+H58+H65+#REF!+#REF!)</f>
        <v>#REF!</v>
      </c>
      <c r="I74" s="61" t="e">
        <f>SUM(I14+I32+I38+I46+#REF!+#REF!+I58+I65+#REF!+#REF!)</f>
        <v>#REF!</v>
      </c>
      <c r="J74" s="61" t="e">
        <f>SUM(J14+J32+J38+J46+#REF!+#REF!+J58+J65+#REF!+#REF!)</f>
        <v>#REF!</v>
      </c>
      <c r="K74" s="61" t="e">
        <f>SUM(K14+K32+K38+K46+#REF!+#REF!+K58+K65+#REF!+#REF!)</f>
        <v>#REF!</v>
      </c>
      <c r="L74" s="61" t="e">
        <f>SUM(L14+L32+L38+L46+#REF!+#REF!+L58+L65+#REF!+#REF!)</f>
        <v>#REF!</v>
      </c>
      <c r="M74" s="61" t="e">
        <f>SUM(M14+M32+M38+M46+#REF!+#REF!+M58+M65+#REF!+#REF!)</f>
        <v>#REF!</v>
      </c>
      <c r="N74" s="61" t="e">
        <f>SUM(N14+N32+N38+N46+#REF!+#REF!+N58+N65+#REF!+#REF!)</f>
        <v>#REF!</v>
      </c>
      <c r="O74" s="61" t="e">
        <f>SUM(O14+O32+O38+O46+#REF!+#REF!+O58+O65+#REF!+#REF!)</f>
        <v>#REF!</v>
      </c>
      <c r="P74" s="59"/>
      <c r="Q74" s="85">
        <f aca="true" t="shared" si="20" ref="Q74:W74">Q14+Q30+Q32+Q38+Q46+Q56+Q58+Q63+Q65</f>
        <v>276942.9</v>
      </c>
      <c r="R74" s="62" t="e">
        <f t="shared" si="20"/>
        <v>#REF!</v>
      </c>
      <c r="S74" s="62" t="e">
        <f t="shared" si="20"/>
        <v>#REF!</v>
      </c>
      <c r="T74" s="62" t="e">
        <f t="shared" si="20"/>
        <v>#REF!</v>
      </c>
      <c r="U74" s="62" t="e">
        <f t="shared" si="20"/>
        <v>#REF!</v>
      </c>
      <c r="V74" s="62" t="e">
        <f t="shared" si="20"/>
        <v>#REF!</v>
      </c>
      <c r="W74" s="73">
        <f t="shared" si="20"/>
        <v>210568.7</v>
      </c>
      <c r="X74" s="69">
        <f t="shared" si="6"/>
        <v>76.03325450842033</v>
      </c>
    </row>
    <row r="75" spans="2:24" ht="13.5" customHeight="1" hidden="1" thickBot="1">
      <c r="B75" s="30" t="s">
        <v>81</v>
      </c>
      <c r="C75" s="31"/>
      <c r="D75" s="32"/>
      <c r="E75" s="32"/>
      <c r="F75" s="33">
        <v>0</v>
      </c>
      <c r="G75" s="34">
        <f>-43123.7-16350</f>
        <v>-59473.7</v>
      </c>
      <c r="H75" s="32"/>
      <c r="I75" s="32"/>
      <c r="J75" s="32"/>
      <c r="K75" s="33">
        <v>0</v>
      </c>
      <c r="L75" s="35">
        <v>0</v>
      </c>
      <c r="M75" s="33">
        <v>63802.8</v>
      </c>
      <c r="N75" s="33">
        <v>0</v>
      </c>
      <c r="O75" s="33">
        <v>0</v>
      </c>
      <c r="P75" s="31"/>
      <c r="Q75" s="36">
        <v>63802.8</v>
      </c>
      <c r="R75" s="4"/>
      <c r="S75" s="5"/>
      <c r="T75" s="6"/>
      <c r="U75" s="7">
        <v>76369.2</v>
      </c>
      <c r="V75" s="8"/>
      <c r="X75" s="68">
        <f t="shared" si="6"/>
        <v>0</v>
      </c>
    </row>
    <row r="76" spans="2:24" s="18" customFormat="1" ht="12.75" customHeight="1" hidden="1" thickBot="1">
      <c r="B76" s="9" t="s">
        <v>82</v>
      </c>
      <c r="C76" s="10"/>
      <c r="D76" s="11"/>
      <c r="E76" s="11"/>
      <c r="F76" s="11"/>
      <c r="G76" s="11"/>
      <c r="H76" s="11"/>
      <c r="I76" s="11"/>
      <c r="J76" s="11"/>
      <c r="K76" s="12"/>
      <c r="L76" s="11"/>
      <c r="M76" s="13">
        <v>1193121.2</v>
      </c>
      <c r="N76" s="14">
        <v>1131115</v>
      </c>
      <c r="O76" s="14">
        <v>113200</v>
      </c>
      <c r="P76" s="10"/>
      <c r="Q76" s="13">
        <f>M76+N76+O76</f>
        <v>2437436.2</v>
      </c>
      <c r="R76" s="12"/>
      <c r="S76" s="15"/>
      <c r="T76" s="16"/>
      <c r="U76" s="17"/>
      <c r="X76" s="68">
        <f t="shared" si="6"/>
        <v>0</v>
      </c>
    </row>
    <row r="77" ht="27" customHeight="1">
      <c r="M77" s="19"/>
    </row>
    <row r="78" spans="2:16" ht="27.75" customHeight="1">
      <c r="B78" s="21"/>
      <c r="C78" s="22"/>
      <c r="D78" s="2"/>
      <c r="E78" s="2"/>
      <c r="F78" s="2"/>
      <c r="K78" s="19"/>
      <c r="M78" s="23"/>
      <c r="O78" s="24"/>
      <c r="P78" s="22"/>
    </row>
    <row r="79" spans="2:16" ht="15" customHeight="1">
      <c r="B79" s="25"/>
      <c r="C79" s="22"/>
      <c r="D79" s="2"/>
      <c r="E79" s="2"/>
      <c r="F79" s="2"/>
      <c r="H79" s="26"/>
      <c r="N79" s="18"/>
      <c r="P79" s="22"/>
    </row>
    <row r="80" spans="2:16" ht="15" customHeight="1">
      <c r="B80" s="25"/>
      <c r="C80" s="22"/>
      <c r="D80" s="2"/>
      <c r="E80" s="2"/>
      <c r="F80" s="2"/>
      <c r="H80" s="26"/>
      <c r="N80" s="18"/>
      <c r="P80" s="22"/>
    </row>
    <row r="81" spans="2:16" ht="15" customHeight="1">
      <c r="B81" s="29"/>
      <c r="C81" s="22"/>
      <c r="D81" s="2"/>
      <c r="E81" s="2"/>
      <c r="F81" s="2"/>
      <c r="H81" s="26"/>
      <c r="K81" s="19"/>
      <c r="M81" s="19"/>
      <c r="N81" s="18"/>
      <c r="P81" s="22"/>
    </row>
    <row r="82" spans="2:16" ht="15" customHeight="1">
      <c r="B82" s="27"/>
      <c r="C82" s="22"/>
      <c r="D82" s="2"/>
      <c r="E82" s="2"/>
      <c r="F82" s="2"/>
      <c r="H82" s="24"/>
      <c r="P82" s="22"/>
    </row>
    <row r="83" spans="2:16" ht="12.75" customHeight="1">
      <c r="B83" s="28"/>
      <c r="C83" s="22"/>
      <c r="D83" s="2"/>
      <c r="E83" s="2"/>
      <c r="F83" s="2"/>
      <c r="P83" s="22"/>
    </row>
    <row r="84" spans="2:16" ht="12.75" customHeight="1">
      <c r="B84" s="28"/>
      <c r="C84" s="22"/>
      <c r="D84" s="2"/>
      <c r="E84" s="2"/>
      <c r="F84" s="2"/>
      <c r="P84" s="22"/>
    </row>
    <row r="85" spans="3:16" ht="12.75">
      <c r="C85" s="22"/>
      <c r="D85" s="2"/>
      <c r="E85" s="2"/>
      <c r="F85" s="2"/>
      <c r="P85" s="22"/>
    </row>
    <row r="86" spans="2:16" ht="15">
      <c r="B86" s="28"/>
      <c r="C86" s="22"/>
      <c r="D86" s="2"/>
      <c r="E86" s="2"/>
      <c r="F86" s="2"/>
      <c r="P86" s="22"/>
    </row>
    <row r="87" spans="2:16" ht="15">
      <c r="B87" s="27"/>
      <c r="C87" s="22"/>
      <c r="D87" s="2"/>
      <c r="E87" s="2"/>
      <c r="F87" s="2"/>
      <c r="P87" s="22"/>
    </row>
    <row r="88" spans="2:16" ht="15">
      <c r="B88" s="28"/>
      <c r="C88" s="22"/>
      <c r="D88" s="2"/>
      <c r="E88" s="2"/>
      <c r="F88" s="2"/>
      <c r="P88" s="22"/>
    </row>
    <row r="89" spans="2:16" ht="15">
      <c r="B89" s="28"/>
      <c r="C89" s="22"/>
      <c r="D89" s="2"/>
      <c r="E89" s="2"/>
      <c r="F89" s="2"/>
      <c r="P89" s="22"/>
    </row>
    <row r="90" spans="2:16" ht="12.75">
      <c r="B90" s="2"/>
      <c r="C90" s="22"/>
      <c r="D90" s="2"/>
      <c r="E90" s="2"/>
      <c r="F90" s="2"/>
      <c r="P90" s="22"/>
    </row>
    <row r="91" spans="2:16" ht="12.75">
      <c r="B91" s="2"/>
      <c r="C91" s="22"/>
      <c r="D91" s="2"/>
      <c r="E91" s="2"/>
      <c r="F91" s="2"/>
      <c r="P91" s="22"/>
    </row>
    <row r="92" spans="2:16" ht="12.75">
      <c r="B92" s="2"/>
      <c r="C92" s="22"/>
      <c r="D92" s="2"/>
      <c r="E92" s="2"/>
      <c r="F92" s="2"/>
      <c r="P92" s="22"/>
    </row>
    <row r="93" spans="2:16" ht="12.75">
      <c r="B93" s="2"/>
      <c r="C93" s="22"/>
      <c r="D93" s="2"/>
      <c r="E93" s="2"/>
      <c r="F93" s="2"/>
      <c r="P93" s="22"/>
    </row>
    <row r="94" spans="2:16" ht="12.75">
      <c r="B94" s="2"/>
      <c r="C94" s="22"/>
      <c r="D94" s="2"/>
      <c r="E94" s="2"/>
      <c r="F94" s="2"/>
      <c r="P94" s="22"/>
    </row>
    <row r="95" spans="2:16" ht="12.75">
      <c r="B95" s="2"/>
      <c r="C95" s="22"/>
      <c r="D95" s="2"/>
      <c r="E95" s="2"/>
      <c r="F95" s="2"/>
      <c r="P95" s="22"/>
    </row>
    <row r="96" spans="2:16" ht="12.75">
      <c r="B96" s="2"/>
      <c r="C96" s="22"/>
      <c r="D96" s="2"/>
      <c r="E96" s="2"/>
      <c r="F96" s="2"/>
      <c r="P96" s="22"/>
    </row>
    <row r="97" spans="2:16" ht="12.75">
      <c r="B97" s="2"/>
      <c r="C97" s="22"/>
      <c r="D97" s="2"/>
      <c r="E97" s="2"/>
      <c r="F97" s="2"/>
      <c r="P97" s="22"/>
    </row>
    <row r="98" spans="2:16" ht="12.75">
      <c r="B98" s="2"/>
      <c r="C98" s="22"/>
      <c r="D98" s="2"/>
      <c r="E98" s="2"/>
      <c r="F98" s="2"/>
      <c r="P98" s="22"/>
    </row>
    <row r="99" spans="2:16" ht="12.75">
      <c r="B99" s="2"/>
      <c r="C99" s="22"/>
      <c r="D99" s="2"/>
      <c r="E99" s="2"/>
      <c r="F99" s="2"/>
      <c r="P99" s="22"/>
    </row>
    <row r="100" spans="2:16" ht="12.75">
      <c r="B100" s="2"/>
      <c r="C100" s="22"/>
      <c r="D100" s="2"/>
      <c r="E100" s="2"/>
      <c r="F100" s="2"/>
      <c r="P100" s="22"/>
    </row>
    <row r="101" spans="2:16" ht="12.75">
      <c r="B101" s="2"/>
      <c r="C101" s="22"/>
      <c r="D101" s="2"/>
      <c r="E101" s="2"/>
      <c r="F101" s="2"/>
      <c r="P101" s="22"/>
    </row>
    <row r="102" spans="2:16" ht="12.75">
      <c r="B102" s="2"/>
      <c r="C102" s="22"/>
      <c r="D102" s="2"/>
      <c r="E102" s="2"/>
      <c r="F102" s="2"/>
      <c r="P102" s="22"/>
    </row>
    <row r="103" spans="2:16" ht="12.75">
      <c r="B103" s="2"/>
      <c r="C103" s="22"/>
      <c r="D103" s="2"/>
      <c r="E103" s="2"/>
      <c r="F103" s="2"/>
      <c r="P103" s="22"/>
    </row>
    <row r="104" spans="2:16" ht="12.75">
      <c r="B104" s="2"/>
      <c r="C104" s="22"/>
      <c r="D104" s="2"/>
      <c r="E104" s="2"/>
      <c r="F104" s="2"/>
      <c r="P104" s="22"/>
    </row>
    <row r="105" spans="2:16" ht="12.75">
      <c r="B105" s="2"/>
      <c r="C105" s="22"/>
      <c r="D105" s="2"/>
      <c r="E105" s="2"/>
      <c r="F105" s="2"/>
      <c r="P105" s="22"/>
    </row>
    <row r="106" spans="2:16" ht="12.75">
      <c r="B106" s="2"/>
      <c r="C106" s="22"/>
      <c r="D106" s="2"/>
      <c r="E106" s="2"/>
      <c r="F106" s="2"/>
      <c r="P106" s="22"/>
    </row>
    <row r="107" spans="2:16" ht="12.75">
      <c r="B107" s="2"/>
      <c r="C107" s="22"/>
      <c r="D107" s="2"/>
      <c r="E107" s="2"/>
      <c r="F107" s="2"/>
      <c r="P107" s="22"/>
    </row>
    <row r="108" spans="2:16" ht="12.75">
      <c r="B108" s="2"/>
      <c r="C108" s="22"/>
      <c r="D108" s="2"/>
      <c r="E108" s="2"/>
      <c r="F108" s="2"/>
      <c r="P108" s="22"/>
    </row>
    <row r="109" spans="2:16" ht="12.75">
      <c r="B109" s="2"/>
      <c r="C109" s="22"/>
      <c r="D109" s="2"/>
      <c r="E109" s="2"/>
      <c r="F109" s="2"/>
      <c r="P109" s="22"/>
    </row>
    <row r="110" spans="2:16" ht="12.75">
      <c r="B110" s="2"/>
      <c r="C110" s="22"/>
      <c r="D110" s="2"/>
      <c r="E110" s="2"/>
      <c r="F110" s="2"/>
      <c r="P110" s="22"/>
    </row>
    <row r="111" spans="2:16" ht="12.75">
      <c r="B111" s="2"/>
      <c r="C111" s="22"/>
      <c r="D111" s="2"/>
      <c r="E111" s="2"/>
      <c r="F111" s="2"/>
      <c r="P111" s="22"/>
    </row>
    <row r="112" spans="2:16" ht="12.75">
      <c r="B112" s="2"/>
      <c r="C112" s="22"/>
      <c r="D112" s="2"/>
      <c r="E112" s="2"/>
      <c r="F112" s="2"/>
      <c r="P112" s="22"/>
    </row>
    <row r="113" spans="2:16" ht="12.75">
      <c r="B113" s="2"/>
      <c r="C113" s="22"/>
      <c r="D113" s="2"/>
      <c r="E113" s="2"/>
      <c r="F113" s="2"/>
      <c r="P113" s="22"/>
    </row>
    <row r="114" spans="2:16" ht="12.75">
      <c r="B114" s="2"/>
      <c r="C114" s="22"/>
      <c r="D114" s="2"/>
      <c r="E114" s="2"/>
      <c r="F114" s="2"/>
      <c r="P114" s="22"/>
    </row>
    <row r="115" spans="2:16" ht="12.75">
      <c r="B115" s="2"/>
      <c r="C115" s="22"/>
      <c r="D115" s="2"/>
      <c r="E115" s="2"/>
      <c r="F115" s="2"/>
      <c r="P115" s="22"/>
    </row>
    <row r="116" spans="2:16" ht="12.75">
      <c r="B116" s="2"/>
      <c r="C116" s="22"/>
      <c r="D116" s="2"/>
      <c r="E116" s="2"/>
      <c r="F116" s="2"/>
      <c r="P116" s="22"/>
    </row>
    <row r="117" spans="2:16" ht="12.75">
      <c r="B117" s="2"/>
      <c r="C117" s="22"/>
      <c r="D117" s="2"/>
      <c r="E117" s="2"/>
      <c r="F117" s="2"/>
      <c r="P117" s="22"/>
    </row>
    <row r="118" spans="2:16" ht="12.75">
      <c r="B118" s="2"/>
      <c r="C118" s="22"/>
      <c r="D118" s="2"/>
      <c r="E118" s="2"/>
      <c r="F118" s="2"/>
      <c r="P118" s="22"/>
    </row>
    <row r="119" spans="2:16" ht="12.75">
      <c r="B119" s="2"/>
      <c r="C119" s="22"/>
      <c r="D119" s="2"/>
      <c r="E119" s="2"/>
      <c r="F119" s="2"/>
      <c r="P119" s="22"/>
    </row>
    <row r="120" spans="2:16" ht="12.75">
      <c r="B120" s="2"/>
      <c r="C120" s="22"/>
      <c r="D120" s="2"/>
      <c r="E120" s="2"/>
      <c r="F120" s="2"/>
      <c r="P120" s="22"/>
    </row>
    <row r="121" spans="2:16" ht="12.75">
      <c r="B121" s="2"/>
      <c r="C121" s="22"/>
      <c r="D121" s="2"/>
      <c r="E121" s="2"/>
      <c r="F121" s="2"/>
      <c r="P121" s="22"/>
    </row>
    <row r="122" spans="2:16" ht="12.75">
      <c r="B122" s="2"/>
      <c r="C122" s="22"/>
      <c r="D122" s="2"/>
      <c r="E122" s="2"/>
      <c r="F122" s="2"/>
      <c r="P122" s="22"/>
    </row>
    <row r="123" spans="2:16" ht="12.75">
      <c r="B123" s="2"/>
      <c r="C123" s="22"/>
      <c r="D123" s="2"/>
      <c r="E123" s="2"/>
      <c r="F123" s="2"/>
      <c r="P123" s="22"/>
    </row>
    <row r="124" spans="2:16" ht="12.75">
      <c r="B124" s="2"/>
      <c r="C124" s="22"/>
      <c r="D124" s="2"/>
      <c r="E124" s="2"/>
      <c r="F124" s="2"/>
      <c r="P124" s="22"/>
    </row>
    <row r="125" spans="2:16" ht="12.75">
      <c r="B125" s="2"/>
      <c r="C125" s="22"/>
      <c r="D125" s="2"/>
      <c r="E125" s="2"/>
      <c r="F125" s="2"/>
      <c r="P125" s="22"/>
    </row>
    <row r="126" spans="2:16" ht="12.75">
      <c r="B126" s="2"/>
      <c r="C126" s="22"/>
      <c r="D126" s="2"/>
      <c r="E126" s="2"/>
      <c r="F126" s="2"/>
      <c r="P126" s="22"/>
    </row>
    <row r="127" spans="2:16" ht="12.75">
      <c r="B127" s="2"/>
      <c r="C127" s="22"/>
      <c r="D127" s="2"/>
      <c r="E127" s="2"/>
      <c r="F127" s="2"/>
      <c r="P127" s="22"/>
    </row>
    <row r="128" spans="2:16" ht="12.75">
      <c r="B128" s="2"/>
      <c r="C128" s="22"/>
      <c r="D128" s="2"/>
      <c r="E128" s="2"/>
      <c r="F128" s="2"/>
      <c r="P128" s="22"/>
    </row>
    <row r="129" spans="2:16" ht="12.75">
      <c r="B129" s="2"/>
      <c r="C129" s="22"/>
      <c r="D129" s="2"/>
      <c r="E129" s="2"/>
      <c r="F129" s="2"/>
      <c r="P129" s="22"/>
    </row>
    <row r="130" spans="2:16" ht="12.75">
      <c r="B130" s="2"/>
      <c r="C130" s="22"/>
      <c r="D130" s="2"/>
      <c r="E130" s="2"/>
      <c r="F130" s="2"/>
      <c r="P130" s="22"/>
    </row>
    <row r="131" spans="2:16" ht="12.75">
      <c r="B131" s="2"/>
      <c r="C131" s="22"/>
      <c r="D131" s="2"/>
      <c r="E131" s="2"/>
      <c r="F131" s="2"/>
      <c r="P131" s="22"/>
    </row>
    <row r="132" spans="2:16" ht="12.75">
      <c r="B132" s="2"/>
      <c r="C132" s="22"/>
      <c r="D132" s="2"/>
      <c r="E132" s="2"/>
      <c r="F132" s="2"/>
      <c r="P132" s="22"/>
    </row>
    <row r="133" spans="2:16" ht="12.75">
      <c r="B133" s="2"/>
      <c r="C133" s="22"/>
      <c r="D133" s="2"/>
      <c r="E133" s="2"/>
      <c r="F133" s="2"/>
      <c r="P133" s="22"/>
    </row>
    <row r="134" spans="2:16" ht="12.75">
      <c r="B134" s="2"/>
      <c r="C134" s="22"/>
      <c r="D134" s="2"/>
      <c r="E134" s="2"/>
      <c r="F134" s="2"/>
      <c r="P134" s="22"/>
    </row>
    <row r="135" spans="2:16" ht="12.75">
      <c r="B135" s="2"/>
      <c r="C135" s="22"/>
      <c r="D135" s="2"/>
      <c r="E135" s="2"/>
      <c r="F135" s="2"/>
      <c r="P135" s="22"/>
    </row>
    <row r="136" spans="2:16" ht="12.75">
      <c r="B136" s="2"/>
      <c r="C136" s="22"/>
      <c r="D136" s="2"/>
      <c r="E136" s="2"/>
      <c r="F136" s="2"/>
      <c r="P136" s="22"/>
    </row>
    <row r="137" spans="2:16" ht="12.75">
      <c r="B137" s="2"/>
      <c r="C137" s="22"/>
      <c r="D137" s="2"/>
      <c r="E137" s="2"/>
      <c r="F137" s="2"/>
      <c r="P137" s="22"/>
    </row>
  </sheetData>
  <sheetProtection/>
  <mergeCells count="30">
    <mergeCell ref="U10:U13"/>
    <mergeCell ref="V10:V12"/>
    <mergeCell ref="H11:H12"/>
    <mergeCell ref="I11:I12"/>
    <mergeCell ref="N11:N12"/>
    <mergeCell ref="O11:O12"/>
    <mergeCell ref="C1:Q1"/>
    <mergeCell ref="C2:Q2"/>
    <mergeCell ref="C3:Q3"/>
    <mergeCell ref="C4:Q4"/>
    <mergeCell ref="W10:W12"/>
    <mergeCell ref="X10:X12"/>
    <mergeCell ref="B8:U8"/>
    <mergeCell ref="B9:U9"/>
    <mergeCell ref="S10:S12"/>
    <mergeCell ref="T10:T12"/>
    <mergeCell ref="Q10:Q12"/>
    <mergeCell ref="R10:R12"/>
    <mergeCell ref="J11:J12"/>
    <mergeCell ref="M11:M12"/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2015-05-07T08:21:32Z</cp:lastPrinted>
  <dcterms:created xsi:type="dcterms:W3CDTF">2007-10-24T16:54:59Z</dcterms:created>
  <dcterms:modified xsi:type="dcterms:W3CDTF">2015-05-07T08:21:34Z</dcterms:modified>
  <cp:category/>
  <cp:version/>
  <cp:contentType/>
  <cp:contentStatus/>
</cp:coreProperties>
</file>