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15" windowHeight="11640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<sst xmlns="http://schemas.openxmlformats.org/spreadsheetml/2006/main" count="274" uniqueCount="203">
  <si>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</si>
  <si>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</si>
  <si>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</si>
  <si>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</si>
  <si>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</si>
  <si>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</si>
  <si>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</si>
  <si>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</si>
  <si>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</si>
  <si>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</si>
  <si>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</si>
  <si>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</si>
  <si>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</si>
  <si>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</si>
  <si>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</si>
  <si>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</si>
  <si>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</si>
  <si>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</si>
  <si>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</si>
  <si>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</si>
  <si>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</si>
  <si>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</si>
  <si>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</si>
  <si>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</si>
  <si>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</si>
  <si>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</si>
  <si>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</si>
  <si>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</si>
  <si>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</si>
  <si>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</si>
  <si>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</si>
  <si>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</si>
  <si>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</si>
  <si>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</si>
  <si>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</si>
  <si>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</si>
  <si>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</si>
  <si>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</si>
  <si>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</si>
  <si>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</si>
  <si>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</si>
  <si>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</si>
  <si>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</si>
  <si>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</si>
  <si>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</si>
  <si>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</si>
  <si>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</si>
  <si>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</si>
  <si>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</si>
  <si>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</si>
  <si>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</si>
  <si>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</si>
  <si>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</si>
  <si>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</si>
  <si>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</si>
  <si>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</si>
  <si>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</si>
  <si>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</si>
  <si>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</si>
  <si>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</si>
  <si>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</si>
  <si>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</si>
  <si>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</si>
  <si>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</si>
  <si>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</si>
  <si>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</si>
  <si>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</si>
  <si>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</si>
  <si>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</si>
  <si>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</si>
  <si>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</si>
  <si>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</si>
  <si>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</si>
  <si>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</si>
  <si>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</si>
  <si>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</si>
  <si>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</si>
  <si>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</si>
  <si>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</si>
  <si>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</si>
  <si>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</si>
  <si>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</si>
  <si>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</si>
  <si>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</si>
  <si>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</si>
  <si>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</si>
  <si>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</si>
  <si>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</si>
  <si>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</si>
  <si>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</si>
  <si>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</si>
  <si>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</si>
  <si>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</si>
  <si>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</si>
  <si>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</si>
  <si>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</si>
  <si>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</si>
  <si>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</si>
  <si>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</si>
  <si>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</si>
  <si>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</si>
  <si>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</si>
  <si>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</si>
  <si>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</si>
  <si>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</si>
  <si>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</si>
  <si>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</si>
  <si>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</si>
  <si>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</si>
  <si>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</si>
  <si>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</si>
  <si>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</si>
  <si>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</si>
  <si>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</si>
  <si>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</si>
  <si>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</si>
  <si>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</si>
  <si>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</si>
  <si>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</si>
  <si>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</si>
  <si>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</si>
  <si>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</si>
  <si>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</si>
  <si>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</si>
  <si>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</si>
  <si>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</si>
  <si>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</si>
  <si>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</si>
  <si>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</si>
  <si>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</si>
  <si>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</si>
  <si>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</si>
  <si>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</si>
  <si>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</si>
  <si>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</si>
  <si>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</si>
  <si>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</si>
  <si>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</si>
  <si>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</si>
  <si>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</si>
  <si>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</si>
  <si>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</si>
  <si>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</si>
  <si>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</si>
  <si>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</si>
  <si>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</si>
  <si>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</si>
  <si>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</si>
  <si>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</si>
  <si>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</si>
  <si>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</si>
  <si>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</si>
  <si>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</si>
  <si>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</si>
  <si>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</si>
  <si>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</si>
  <si>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</si>
  <si>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</si>
  <si>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</si>
  <si>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</si>
  <si>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</si>
  <si>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</si>
  <si>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</si>
  <si>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</si>
  <si>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</si>
  <si>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</si>
  <si>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</si>
  <si>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</si>
  <si>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</si>
  <si>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</si>
  <si>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</si>
  <si>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</si>
  <si>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</si>
  <si>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</si>
  <si>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</si>
  <si>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</si>
  <si>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</si>
  <si>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</si>
  <si>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</si>
  <si>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</si>
  <si>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</si>
  <si>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</si>
  <si>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</si>
  <si>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</si>
  <si>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</si>
  <si>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</si>
  <si>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</si>
  <si>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</si>
  <si>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</si>
  <si>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Другие общегосударственные вопросы</t>
  </si>
  <si>
    <t>Приложение   3</t>
  </si>
  <si>
    <t>Молодежная политика и содержание детей</t>
  </si>
  <si>
    <t>Реализация государственной политике занятости населения</t>
  </si>
  <si>
    <t>Функционирование органов в сфере национальной безопасности, правоохнительной деятельностии обороны</t>
  </si>
  <si>
    <t>Отдельные мероприятия в области информационно-коммуникационных технологий и связи</t>
  </si>
  <si>
    <t>Социальное обеспечение</t>
  </si>
  <si>
    <t>Социальное обеспечение  населения</t>
  </si>
  <si>
    <t xml:space="preserve">Благоустройство 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</si>
  <si>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2011 года </t>
  </si>
  <si>
    <t>Уточненный  бюджет  на 2011 год  (тыс.руб.)</t>
  </si>
  <si>
    <t>Исполнено за 2011 года (тыс.руб.)</t>
  </si>
  <si>
    <t>%исполнения за 2011г</t>
  </si>
  <si>
    <t xml:space="preserve">№12  от 13 апреля 2012года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</si>
</sst>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8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2" fontId="7" fillId="2" borderId="4" xfId="0" applyNumberFormat="1" applyFont="1" applyFill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43" fontId="0" fillId="0" borderId="4" xfId="18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3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28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3.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9.5" customHeight="1" thickBot="1">
      <c r="A3" s="130" t="s">
        <v>117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7" ht="19.5" customHeight="1">
      <c r="A4" s="131" t="s">
        <v>1</v>
      </c>
      <c r="B4" s="134" t="s">
        <v>2</v>
      </c>
      <c r="C4" s="137" t="s">
        <v>3</v>
      </c>
      <c r="D4" s="138"/>
      <c r="E4" s="139"/>
      <c r="F4" s="146" t="s">
        <v>4</v>
      </c>
      <c r="G4" s="154" t="s">
        <v>118</v>
      </c>
      <c r="H4" s="154"/>
      <c r="I4" s="154"/>
      <c r="J4" s="155" t="s">
        <v>115</v>
      </c>
      <c r="K4" s="149" t="s">
        <v>110</v>
      </c>
      <c r="L4" s="149"/>
      <c r="M4" s="149"/>
      <c r="N4" s="146" t="s">
        <v>162</v>
      </c>
      <c r="O4" s="137" t="s">
        <v>5</v>
      </c>
      <c r="P4" s="150" t="s">
        <v>6</v>
      </c>
      <c r="Q4" s="152" t="s">
        <v>7</v>
      </c>
    </row>
    <row r="5" spans="1:17" ht="16.5" customHeight="1">
      <c r="A5" s="132"/>
      <c r="B5" s="135"/>
      <c r="C5" s="140"/>
      <c r="D5" s="141"/>
      <c r="E5" s="142"/>
      <c r="F5" s="147"/>
      <c r="G5" s="154" t="s">
        <v>111</v>
      </c>
      <c r="H5" s="154" t="s">
        <v>112</v>
      </c>
      <c r="I5" s="154" t="s">
        <v>113</v>
      </c>
      <c r="J5" s="156"/>
      <c r="K5" s="149" t="s">
        <v>111</v>
      </c>
      <c r="L5" s="149" t="s">
        <v>112</v>
      </c>
      <c r="M5" s="149" t="s">
        <v>113</v>
      </c>
      <c r="N5" s="147"/>
      <c r="O5" s="140"/>
      <c r="P5" s="151"/>
      <c r="Q5" s="153"/>
    </row>
    <row r="6" spans="1:17" ht="18.75" customHeight="1">
      <c r="A6" s="132"/>
      <c r="B6" s="135"/>
      <c r="C6" s="140"/>
      <c r="D6" s="141"/>
      <c r="E6" s="142"/>
      <c r="F6" s="147"/>
      <c r="G6" s="154"/>
      <c r="H6" s="154"/>
      <c r="I6" s="154"/>
      <c r="J6" s="156"/>
      <c r="K6" s="149"/>
      <c r="L6" s="149"/>
      <c r="M6" s="149"/>
      <c r="N6" s="147"/>
      <c r="O6" s="143"/>
      <c r="P6" s="151"/>
      <c r="Q6" s="153"/>
    </row>
    <row r="7" spans="1:17" ht="0.75" customHeight="1" hidden="1">
      <c r="A7" s="133"/>
      <c r="B7" s="136"/>
      <c r="C7" s="143"/>
      <c r="D7" s="144"/>
      <c r="E7" s="145"/>
      <c r="F7" s="148"/>
      <c r="G7" s="41"/>
      <c r="H7" s="41"/>
      <c r="I7" s="41"/>
      <c r="J7" s="53"/>
      <c r="K7" s="52"/>
      <c r="L7" s="41"/>
      <c r="M7" s="41"/>
      <c r="N7" s="41"/>
      <c r="O7" s="1"/>
      <c r="P7" s="151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7"/>
  <sheetViews>
    <sheetView tabSelected="1" zoomScale="85" zoomScaleNormal="85" workbookViewId="0" topLeftCell="A1">
      <selection activeCell="AD4" sqref="AD4"/>
    </sheetView>
  </sheetViews>
  <sheetFormatPr defaultColWidth="9.00390625" defaultRowHeight="12.75"/>
  <cols>
    <col min="1" max="1" width="52.125" style="0" customWidth="1"/>
    <col min="2" max="2" width="8.00390625" style="0" hidden="1" customWidth="1"/>
    <col min="3" max="3" width="6.75390625" style="0" hidden="1" customWidth="1"/>
    <col min="4" max="4" width="10.75390625" style="0" hidden="1" customWidth="1"/>
    <col min="5" max="5" width="11.25390625" style="0" hidden="1" customWidth="1"/>
    <col min="6" max="6" width="10.875" style="0" hidden="1" customWidth="1"/>
    <col min="7" max="7" width="10.125" style="0" hidden="1" customWidth="1"/>
    <col min="8" max="8" width="10.00390625" style="0" hidden="1" customWidth="1"/>
    <col min="9" max="9" width="10.375" style="45" hidden="1" customWidth="1"/>
    <col min="10" max="10" width="0.2421875" style="0" hidden="1" customWidth="1"/>
    <col min="11" max="11" width="0.12890625" style="45" hidden="1" customWidth="1"/>
    <col min="12" max="12" width="10.75390625" style="0" hidden="1" customWidth="1"/>
    <col min="13" max="13" width="11.875" style="0" hidden="1" customWidth="1"/>
    <col min="14" max="14" width="13.25390625" style="66" hidden="1" customWidth="1"/>
    <col min="15" max="15" width="11.625" style="45" hidden="1" customWidth="1"/>
    <col min="16" max="16" width="10.875" style="45" hidden="1" customWidth="1"/>
    <col min="17" max="17" width="11.875" style="45" hidden="1" customWidth="1"/>
    <col min="18" max="18" width="9.25390625" style="45" hidden="1" customWidth="1"/>
    <col min="19" max="19" width="10.125" style="45" hidden="1" customWidth="1"/>
    <col min="20" max="20" width="11.00390625" style="45" hidden="1" customWidth="1"/>
    <col min="21" max="21" width="0.12890625" style="45" hidden="1" customWidth="1"/>
    <col min="22" max="22" width="18.125" style="88" customWidth="1"/>
    <col min="23" max="23" width="11.00390625" style="86" hidden="1" customWidth="1"/>
    <col min="24" max="24" width="10.625" style="66" hidden="1" customWidth="1"/>
    <col min="25" max="25" width="2.75390625" style="87" hidden="1" customWidth="1"/>
    <col min="26" max="26" width="16.625" style="87" customWidth="1"/>
    <col min="27" max="27" width="9.625" style="0" bestFit="1" customWidth="1"/>
  </cols>
  <sheetData>
    <row r="1" spans="2:26" ht="14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04" t="s">
        <v>190</v>
      </c>
      <c r="W1" s="105"/>
      <c r="X1" s="74"/>
      <c r="Y1" s="75"/>
      <c r="Z1" s="104"/>
    </row>
    <row r="2" spans="2:26" ht="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 t="s">
        <v>183</v>
      </c>
      <c r="Q2" s="72" t="s">
        <v>183</v>
      </c>
      <c r="R2" s="73"/>
      <c r="S2" s="74"/>
      <c r="T2" s="75"/>
      <c r="U2" s="75"/>
      <c r="V2" s="71" t="s">
        <v>183</v>
      </c>
      <c r="W2" s="105"/>
      <c r="X2" s="74"/>
      <c r="Y2" s="75"/>
      <c r="Z2" s="71"/>
    </row>
    <row r="3" spans="2:26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 t="s">
        <v>0</v>
      </c>
      <c r="Q3" s="72" t="s">
        <v>0</v>
      </c>
      <c r="R3" s="73"/>
      <c r="S3" s="74"/>
      <c r="T3" s="75"/>
      <c r="U3" s="75"/>
      <c r="V3" s="71" t="s">
        <v>186</v>
      </c>
      <c r="W3" s="105"/>
      <c r="X3" s="74"/>
      <c r="Y3" s="75"/>
      <c r="Z3" s="71"/>
    </row>
    <row r="4" spans="2:26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 t="s">
        <v>184</v>
      </c>
      <c r="Q4" s="72" t="s">
        <v>184</v>
      </c>
      <c r="R4" s="73"/>
      <c r="S4" s="74"/>
      <c r="T4" s="75"/>
      <c r="U4" s="75"/>
      <c r="V4" s="71" t="s">
        <v>202</v>
      </c>
      <c r="W4" s="105"/>
      <c r="X4" s="74"/>
      <c r="Y4" s="75"/>
      <c r="Z4" s="71"/>
    </row>
    <row r="5" ht="9" customHeight="1" hidden="1"/>
    <row r="6" ht="12.75" hidden="1"/>
    <row r="7" spans="1:26" ht="55.5" customHeight="1">
      <c r="A7" s="159" t="s">
        <v>198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4" ht="0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ht="8.2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0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8" ht="0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AB12" s="17"/>
    </row>
    <row r="13" spans="1:24" ht="0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7" ht="19.5" customHeight="1">
      <c r="A14" s="157" t="s">
        <v>1</v>
      </c>
      <c r="B14" s="157" t="s">
        <v>3</v>
      </c>
      <c r="C14" s="157"/>
      <c r="D14" s="157"/>
      <c r="E14" s="157" t="s">
        <v>166</v>
      </c>
      <c r="F14" s="157" t="s">
        <v>118</v>
      </c>
      <c r="G14" s="157"/>
      <c r="H14" s="157"/>
      <c r="I14" s="157" t="s">
        <v>167</v>
      </c>
      <c r="J14" s="158" t="s">
        <v>115</v>
      </c>
      <c r="K14" s="157" t="s">
        <v>118</v>
      </c>
      <c r="L14" s="157"/>
      <c r="M14" s="157"/>
      <c r="N14" s="163" t="s">
        <v>172</v>
      </c>
      <c r="O14" s="157" t="s">
        <v>173</v>
      </c>
      <c r="P14" s="157" t="s">
        <v>171</v>
      </c>
      <c r="Q14" s="157" t="s">
        <v>175</v>
      </c>
      <c r="R14" s="157" t="s">
        <v>182</v>
      </c>
      <c r="S14" s="157" t="s">
        <v>181</v>
      </c>
      <c r="T14" s="157" t="s">
        <v>174</v>
      </c>
      <c r="U14" s="157" t="s">
        <v>176</v>
      </c>
      <c r="V14" s="160" t="s">
        <v>199</v>
      </c>
      <c r="W14" s="154" t="s">
        <v>5</v>
      </c>
      <c r="X14" s="151" t="s">
        <v>6</v>
      </c>
      <c r="Y14" s="154" t="s">
        <v>7</v>
      </c>
      <c r="Z14" s="160" t="s">
        <v>200</v>
      </c>
      <c r="AA14" s="161" t="s">
        <v>201</v>
      </c>
    </row>
    <row r="15" spans="1:27" ht="26.25" customHeight="1">
      <c r="A15" s="157"/>
      <c r="B15" s="157"/>
      <c r="C15" s="157"/>
      <c r="D15" s="157"/>
      <c r="E15" s="157"/>
      <c r="F15" s="76" t="s">
        <v>111</v>
      </c>
      <c r="G15" s="76" t="s">
        <v>112</v>
      </c>
      <c r="H15" s="76" t="s">
        <v>113</v>
      </c>
      <c r="I15" s="157"/>
      <c r="J15" s="158"/>
      <c r="K15" s="76" t="s">
        <v>168</v>
      </c>
      <c r="L15" s="76" t="s">
        <v>112</v>
      </c>
      <c r="M15" s="76" t="s">
        <v>113</v>
      </c>
      <c r="N15" s="163"/>
      <c r="O15" s="157"/>
      <c r="P15" s="157"/>
      <c r="Q15" s="157"/>
      <c r="R15" s="157"/>
      <c r="S15" s="157"/>
      <c r="T15" s="157"/>
      <c r="U15" s="157"/>
      <c r="V15" s="160"/>
      <c r="W15" s="154"/>
      <c r="X15" s="151"/>
      <c r="Y15" s="154"/>
      <c r="Z15" s="160"/>
      <c r="AA15" s="162"/>
    </row>
    <row r="16" spans="1:27" ht="0.75" customHeight="1" hidden="1">
      <c r="A16" s="157"/>
      <c r="B16" s="157"/>
      <c r="C16" s="157"/>
      <c r="D16" s="157"/>
      <c r="E16" s="157"/>
      <c r="F16" s="94"/>
      <c r="G16" s="94"/>
      <c r="H16" s="94"/>
      <c r="I16" s="95"/>
      <c r="J16" s="96"/>
      <c r="K16" s="95"/>
      <c r="L16" s="94"/>
      <c r="M16" s="94"/>
      <c r="N16" s="93"/>
      <c r="O16" s="95"/>
      <c r="P16" s="95"/>
      <c r="Q16" s="95"/>
      <c r="R16" s="95"/>
      <c r="S16" s="95"/>
      <c r="T16" s="95"/>
      <c r="U16" s="95"/>
      <c r="V16" s="83"/>
      <c r="W16" s="89"/>
      <c r="X16" s="151"/>
      <c r="Y16" s="84"/>
      <c r="Z16" s="84"/>
      <c r="AA16" s="111"/>
    </row>
    <row r="17" spans="1:27" ht="15.75" customHeight="1">
      <c r="A17" s="114" t="s">
        <v>8</v>
      </c>
      <c r="B17" s="5">
        <f>SUM(B19:B21)</f>
        <v>51198</v>
      </c>
      <c r="C17" s="5">
        <f>SUM(C19:C21)</f>
        <v>-4528</v>
      </c>
      <c r="D17" s="5">
        <f aca="true" t="shared" si="0" ref="D17:M17">SUM(D18:D21)</f>
        <v>46228</v>
      </c>
      <c r="E17" s="5">
        <f t="shared" si="0"/>
        <v>58603</v>
      </c>
      <c r="F17" s="5">
        <f t="shared" si="0"/>
        <v>56773</v>
      </c>
      <c r="G17" s="5">
        <f t="shared" si="0"/>
        <v>0</v>
      </c>
      <c r="H17" s="5">
        <f t="shared" si="0"/>
        <v>1830</v>
      </c>
      <c r="I17" s="6">
        <f t="shared" si="0"/>
        <v>60085</v>
      </c>
      <c r="J17" s="54">
        <f t="shared" si="0"/>
        <v>61444.8</v>
      </c>
      <c r="K17" s="5">
        <f t="shared" si="0"/>
        <v>61444.8</v>
      </c>
      <c r="L17" s="5">
        <f t="shared" si="0"/>
        <v>0</v>
      </c>
      <c r="M17" s="5">
        <f t="shared" si="0"/>
        <v>0</v>
      </c>
      <c r="N17" s="67">
        <f aca="true" t="shared" si="1" ref="N17:N53">K17+L17+M17</f>
        <v>61444.8</v>
      </c>
      <c r="O17" s="5">
        <f aca="true" t="shared" si="2" ref="O17:T17">SUM(O18:O21)</f>
        <v>0</v>
      </c>
      <c r="P17" s="5">
        <f t="shared" si="2"/>
        <v>0</v>
      </c>
      <c r="Q17" s="5">
        <f t="shared" si="2"/>
        <v>550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>O17+P17+Q17+T17+R17+S17</f>
        <v>550</v>
      </c>
      <c r="V17" s="68">
        <f>V18+V19+V21+V33</f>
        <v>16631.8</v>
      </c>
      <c r="W17" s="68">
        <f>W18+W19+W21+W33</f>
        <v>0</v>
      </c>
      <c r="X17" s="68">
        <f>X18+X19+X21+X33</f>
        <v>0</v>
      </c>
      <c r="Y17" s="68">
        <f>Y18+Y19+Y21+Y33</f>
        <v>0</v>
      </c>
      <c r="Z17" s="68">
        <f>Z18+Z19+Z21+Z33</f>
        <v>16022.000000000002</v>
      </c>
      <c r="AA17" s="112">
        <f>Z17/V17*100</f>
        <v>96.33352974422493</v>
      </c>
    </row>
    <row r="18" spans="1:29" ht="17.25" customHeight="1">
      <c r="A18" s="115" t="s">
        <v>170</v>
      </c>
      <c r="B18" s="14">
        <v>2675</v>
      </c>
      <c r="C18" s="14"/>
      <c r="D18" s="11">
        <v>2543</v>
      </c>
      <c r="E18" s="11">
        <f aca="true" t="shared" si="3" ref="E18:E69">F18+G18+H18</f>
        <v>2593</v>
      </c>
      <c r="F18" s="11">
        <v>2593</v>
      </c>
      <c r="G18" s="11"/>
      <c r="H18" s="11"/>
      <c r="I18" s="11">
        <f>2152+1349</f>
        <v>3501</v>
      </c>
      <c r="J18" s="25">
        <f aca="true" t="shared" si="4" ref="J18:J32">K18+L18+M18</f>
        <v>3528</v>
      </c>
      <c r="K18" s="11">
        <f>2913+224+391</f>
        <v>3528</v>
      </c>
      <c r="L18" s="11"/>
      <c r="M18" s="11"/>
      <c r="N18" s="15">
        <f t="shared" si="1"/>
        <v>3528</v>
      </c>
      <c r="O18" s="11"/>
      <c r="P18" s="11"/>
      <c r="Q18" s="11"/>
      <c r="R18" s="11"/>
      <c r="S18" s="11"/>
      <c r="T18" s="11"/>
      <c r="U18" s="5">
        <f aca="true" t="shared" si="5" ref="U18:U68">O18+P18+Q18+T18+R18+S18</f>
        <v>0</v>
      </c>
      <c r="V18" s="77">
        <v>1000</v>
      </c>
      <c r="W18" s="78"/>
      <c r="X18" s="23"/>
      <c r="Y18" s="6"/>
      <c r="Z18" s="84">
        <v>972.7</v>
      </c>
      <c r="AA18" s="112">
        <f aca="true" t="shared" si="6" ref="AA18:AA78">Z18/V18*100</f>
        <v>97.27</v>
      </c>
      <c r="AC18" s="126"/>
    </row>
    <row r="19" spans="1:31" ht="15">
      <c r="A19" s="115" t="s">
        <v>12</v>
      </c>
      <c r="B19" s="14">
        <v>45198</v>
      </c>
      <c r="C19" s="14">
        <f>-834-3694</f>
        <v>-4528</v>
      </c>
      <c r="D19" s="11">
        <v>39830</v>
      </c>
      <c r="E19" s="11">
        <f t="shared" si="3"/>
        <v>47382.1</v>
      </c>
      <c r="F19" s="11">
        <f>42752.1+2800</f>
        <v>45552.1</v>
      </c>
      <c r="G19" s="11"/>
      <c r="H19" s="11">
        <v>1830</v>
      </c>
      <c r="I19" s="11">
        <f>1166+45418</f>
        <v>46584</v>
      </c>
      <c r="J19" s="25">
        <f t="shared" si="4"/>
        <v>49400</v>
      </c>
      <c r="K19" s="11">
        <f>45100+4300</f>
        <v>49400</v>
      </c>
      <c r="L19" s="11"/>
      <c r="M19" s="11"/>
      <c r="N19" s="15">
        <f t="shared" si="1"/>
        <v>49400</v>
      </c>
      <c r="O19" s="11"/>
      <c r="P19" s="11"/>
      <c r="Q19" s="11">
        <v>550</v>
      </c>
      <c r="R19" s="11"/>
      <c r="S19" s="11"/>
      <c r="T19" s="11"/>
      <c r="U19" s="5">
        <f t="shared" si="5"/>
        <v>550</v>
      </c>
      <c r="V19" s="77">
        <v>14539.8</v>
      </c>
      <c r="W19" s="78"/>
      <c r="X19" s="23"/>
      <c r="Y19" s="6"/>
      <c r="Z19" s="84">
        <v>14086.6</v>
      </c>
      <c r="AA19" s="112">
        <f t="shared" si="6"/>
        <v>96.88303828113179</v>
      </c>
      <c r="AE19" s="45"/>
    </row>
    <row r="20" spans="1:27" ht="12" customHeight="1" hidden="1">
      <c r="A20" s="116" t="s">
        <v>19</v>
      </c>
      <c r="B20" s="14"/>
      <c r="C20" s="14"/>
      <c r="D20" s="11"/>
      <c r="E20" s="11">
        <f t="shared" si="3"/>
        <v>1740</v>
      </c>
      <c r="F20" s="11">
        <f>500+1240</f>
        <v>1740</v>
      </c>
      <c r="G20" s="11"/>
      <c r="H20" s="11"/>
      <c r="I20" s="11"/>
      <c r="J20" s="25">
        <f t="shared" si="4"/>
        <v>0</v>
      </c>
      <c r="K20" s="11"/>
      <c r="L20" s="11"/>
      <c r="M20" s="11"/>
      <c r="N20" s="15">
        <f t="shared" si="1"/>
        <v>0</v>
      </c>
      <c r="O20" s="11"/>
      <c r="P20" s="11"/>
      <c r="Q20" s="11"/>
      <c r="R20" s="11"/>
      <c r="S20" s="11"/>
      <c r="T20" s="11"/>
      <c r="U20" s="5">
        <f t="shared" si="5"/>
        <v>0</v>
      </c>
      <c r="V20" s="77"/>
      <c r="W20" s="78"/>
      <c r="X20" s="23"/>
      <c r="Y20" s="6"/>
      <c r="Z20" s="84"/>
      <c r="AA20" s="112" t="e">
        <f t="shared" si="6"/>
        <v>#DIV/0!</v>
      </c>
    </row>
    <row r="21" spans="1:27" ht="13.5" customHeight="1">
      <c r="A21" s="116" t="s">
        <v>21</v>
      </c>
      <c r="B21" s="14">
        <v>6000</v>
      </c>
      <c r="C21" s="14"/>
      <c r="D21" s="11">
        <v>3855</v>
      </c>
      <c r="E21" s="11">
        <f t="shared" si="3"/>
        <v>6887.900000000001</v>
      </c>
      <c r="F21" s="11">
        <f>38.1+5349.8+1500</f>
        <v>6887.900000000001</v>
      </c>
      <c r="G21" s="11"/>
      <c r="H21" s="11"/>
      <c r="I21" s="11">
        <v>10000</v>
      </c>
      <c r="J21" s="25">
        <f t="shared" si="4"/>
        <v>8516.8</v>
      </c>
      <c r="K21" s="11">
        <f>9880.8-224-1140</f>
        <v>8516.8</v>
      </c>
      <c r="L21" s="11"/>
      <c r="M21" s="11"/>
      <c r="N21" s="15">
        <f t="shared" si="1"/>
        <v>8516.8</v>
      </c>
      <c r="O21" s="11"/>
      <c r="P21" s="11"/>
      <c r="Q21" s="11"/>
      <c r="R21" s="11"/>
      <c r="S21" s="11"/>
      <c r="T21" s="11"/>
      <c r="U21" s="5">
        <f t="shared" si="5"/>
        <v>0</v>
      </c>
      <c r="V21" s="77">
        <v>54.4</v>
      </c>
      <c r="W21" s="78"/>
      <c r="X21" s="23"/>
      <c r="Y21" s="6"/>
      <c r="Z21" s="84"/>
      <c r="AA21" s="112">
        <f t="shared" si="6"/>
        <v>0</v>
      </c>
    </row>
    <row r="22" spans="1:27" ht="0.75" customHeight="1">
      <c r="A22" s="116" t="s">
        <v>23</v>
      </c>
      <c r="B22" s="14"/>
      <c r="C22" s="14"/>
      <c r="D22" s="22">
        <v>5369</v>
      </c>
      <c r="E22" s="11">
        <f t="shared" si="3"/>
        <v>3884</v>
      </c>
      <c r="F22" s="21">
        <v>3719</v>
      </c>
      <c r="G22" s="21"/>
      <c r="H22" s="21">
        <v>165</v>
      </c>
      <c r="I22" s="21">
        <v>4643.7</v>
      </c>
      <c r="J22" s="25">
        <f t="shared" si="4"/>
        <v>4158</v>
      </c>
      <c r="K22" s="21">
        <v>4078</v>
      </c>
      <c r="L22" s="21"/>
      <c r="M22" s="21">
        <v>80</v>
      </c>
      <c r="N22" s="15">
        <f t="shared" si="1"/>
        <v>4158</v>
      </c>
      <c r="O22" s="21"/>
      <c r="P22" s="21"/>
      <c r="Q22" s="21"/>
      <c r="R22" s="21"/>
      <c r="S22" s="21"/>
      <c r="T22" s="21"/>
      <c r="U22" s="5">
        <f t="shared" si="5"/>
        <v>0</v>
      </c>
      <c r="V22" s="68">
        <f aca="true" t="shared" si="7" ref="V22:V62">N22+U22</f>
        <v>4158</v>
      </c>
      <c r="W22" s="78"/>
      <c r="X22" s="23">
        <v>2007.6</v>
      </c>
      <c r="Y22" s="6">
        <f aca="true" t="shared" si="8" ref="Y22:Y32">K22/X22*100</f>
        <v>203.1281131699542</v>
      </c>
      <c r="Z22" s="84"/>
      <c r="AA22" s="112">
        <f t="shared" si="6"/>
        <v>0</v>
      </c>
    </row>
    <row r="23" spans="1:27" ht="12.75" customHeight="1" hidden="1">
      <c r="A23" s="116" t="s">
        <v>24</v>
      </c>
      <c r="B23" s="14"/>
      <c r="C23" s="14"/>
      <c r="D23" s="22">
        <v>1500</v>
      </c>
      <c r="E23" s="11">
        <f t="shared" si="3"/>
        <v>1500</v>
      </c>
      <c r="F23" s="21">
        <v>1500</v>
      </c>
      <c r="G23" s="21"/>
      <c r="H23" s="21"/>
      <c r="I23" s="21">
        <v>2060</v>
      </c>
      <c r="J23" s="25">
        <f t="shared" si="4"/>
        <v>1500</v>
      </c>
      <c r="K23" s="21">
        <v>1500</v>
      </c>
      <c r="L23" s="21"/>
      <c r="M23" s="21"/>
      <c r="N23" s="15">
        <f t="shared" si="1"/>
        <v>1500</v>
      </c>
      <c r="O23" s="21"/>
      <c r="P23" s="21"/>
      <c r="Q23" s="21"/>
      <c r="R23" s="21"/>
      <c r="S23" s="21"/>
      <c r="T23" s="21"/>
      <c r="U23" s="5">
        <f t="shared" si="5"/>
        <v>0</v>
      </c>
      <c r="V23" s="68">
        <f t="shared" si="7"/>
        <v>1500</v>
      </c>
      <c r="W23" s="78"/>
      <c r="X23" s="23">
        <v>357.4</v>
      </c>
      <c r="Y23" s="6">
        <f t="shared" si="8"/>
        <v>419.6978175713487</v>
      </c>
      <c r="Z23" s="84"/>
      <c r="AA23" s="112">
        <f t="shared" si="6"/>
        <v>0</v>
      </c>
    </row>
    <row r="24" spans="1:27" ht="13.5" customHeight="1" hidden="1">
      <c r="A24" s="116" t="s">
        <v>25</v>
      </c>
      <c r="B24" s="14"/>
      <c r="C24" s="14"/>
      <c r="D24" s="22">
        <v>176</v>
      </c>
      <c r="E24" s="11">
        <f t="shared" si="3"/>
        <v>176</v>
      </c>
      <c r="F24" s="21">
        <v>100</v>
      </c>
      <c r="G24" s="21">
        <v>76</v>
      </c>
      <c r="H24" s="21"/>
      <c r="I24" s="21"/>
      <c r="J24" s="25">
        <f t="shared" si="4"/>
        <v>83</v>
      </c>
      <c r="K24" s="21"/>
      <c r="L24" s="21">
        <v>83</v>
      </c>
      <c r="M24" s="21"/>
      <c r="N24" s="15">
        <f t="shared" si="1"/>
        <v>83</v>
      </c>
      <c r="O24" s="21"/>
      <c r="P24" s="21">
        <v>-83</v>
      </c>
      <c r="Q24" s="21"/>
      <c r="R24" s="21"/>
      <c r="S24" s="21"/>
      <c r="T24" s="21"/>
      <c r="U24" s="5">
        <f t="shared" si="5"/>
        <v>-83</v>
      </c>
      <c r="V24" s="68">
        <f t="shared" si="7"/>
        <v>0</v>
      </c>
      <c r="W24" s="78"/>
      <c r="X24" s="23">
        <v>69</v>
      </c>
      <c r="Y24" s="6">
        <f t="shared" si="8"/>
        <v>0</v>
      </c>
      <c r="Z24" s="84"/>
      <c r="AA24" s="112" t="e">
        <f t="shared" si="6"/>
        <v>#DIV/0!</v>
      </c>
    </row>
    <row r="25" spans="1:27" ht="12.75" customHeight="1" hidden="1">
      <c r="A25" s="116" t="s">
        <v>26</v>
      </c>
      <c r="B25" s="14"/>
      <c r="C25" s="14"/>
      <c r="D25" s="23">
        <v>2024.76</v>
      </c>
      <c r="E25" s="11">
        <f t="shared" si="3"/>
        <v>2034.8</v>
      </c>
      <c r="F25" s="24"/>
      <c r="G25" s="24">
        <v>2034.8</v>
      </c>
      <c r="H25" s="24"/>
      <c r="I25" s="24"/>
      <c r="J25" s="25">
        <f t="shared" si="4"/>
        <v>5309.7</v>
      </c>
      <c r="K25" s="24"/>
      <c r="L25" s="24">
        <f>390.9+1599.8+389+10+2920</f>
        <v>5309.7</v>
      </c>
      <c r="M25" s="24"/>
      <c r="N25" s="15">
        <f t="shared" si="1"/>
        <v>5309.7</v>
      </c>
      <c r="O25" s="24"/>
      <c r="P25" s="24"/>
      <c r="Q25" s="24"/>
      <c r="R25" s="24"/>
      <c r="S25" s="24"/>
      <c r="T25" s="24"/>
      <c r="U25" s="5">
        <f t="shared" si="5"/>
        <v>0</v>
      </c>
      <c r="V25" s="68">
        <f t="shared" si="7"/>
        <v>5309.7</v>
      </c>
      <c r="W25" s="78"/>
      <c r="X25" s="23">
        <v>976.5</v>
      </c>
      <c r="Y25" s="6">
        <f t="shared" si="8"/>
        <v>0</v>
      </c>
      <c r="Z25" s="84"/>
      <c r="AA25" s="112">
        <f t="shared" si="6"/>
        <v>0</v>
      </c>
    </row>
    <row r="26" spans="1:27" ht="12.75" customHeight="1" hidden="1">
      <c r="A26" s="116" t="s">
        <v>27</v>
      </c>
      <c r="B26" s="14"/>
      <c r="C26" s="14"/>
      <c r="D26" s="24">
        <v>1871.8</v>
      </c>
      <c r="E26" s="11">
        <f t="shared" si="3"/>
        <v>0</v>
      </c>
      <c r="F26" s="24"/>
      <c r="G26" s="24"/>
      <c r="H26" s="24"/>
      <c r="I26" s="24"/>
      <c r="J26" s="25">
        <f t="shared" si="4"/>
        <v>0</v>
      </c>
      <c r="K26" s="24"/>
      <c r="L26" s="24"/>
      <c r="M26" s="24"/>
      <c r="N26" s="15">
        <f t="shared" si="1"/>
        <v>0</v>
      </c>
      <c r="O26" s="24">
        <f>1022+840.08+627.9-7.7</f>
        <v>2482.28</v>
      </c>
      <c r="P26" s="24"/>
      <c r="Q26" s="24"/>
      <c r="R26" s="24"/>
      <c r="S26" s="24"/>
      <c r="T26" s="24"/>
      <c r="U26" s="5">
        <f t="shared" si="5"/>
        <v>2482.28</v>
      </c>
      <c r="V26" s="68">
        <f t="shared" si="7"/>
        <v>2482.28</v>
      </c>
      <c r="W26" s="78"/>
      <c r="X26" s="23">
        <v>311.4</v>
      </c>
      <c r="Y26" s="6">
        <f t="shared" si="8"/>
        <v>0</v>
      </c>
      <c r="Z26" s="84"/>
      <c r="AA26" s="112">
        <f t="shared" si="6"/>
        <v>0</v>
      </c>
    </row>
    <row r="27" spans="1:27" ht="12.75" customHeight="1" hidden="1">
      <c r="A27" s="116" t="s">
        <v>28</v>
      </c>
      <c r="B27" s="14"/>
      <c r="C27" s="14"/>
      <c r="D27" s="23">
        <v>6218</v>
      </c>
      <c r="E27" s="11">
        <f t="shared" si="3"/>
        <v>6481.5</v>
      </c>
      <c r="F27" s="24"/>
      <c r="G27" s="24">
        <v>6481.5</v>
      </c>
      <c r="H27" s="24"/>
      <c r="I27" s="24"/>
      <c r="J27" s="25">
        <f t="shared" si="4"/>
        <v>6652</v>
      </c>
      <c r="K27" s="24"/>
      <c r="L27" s="24">
        <v>6652</v>
      </c>
      <c r="M27" s="24"/>
      <c r="N27" s="15">
        <f t="shared" si="1"/>
        <v>6652</v>
      </c>
      <c r="O27" s="24"/>
      <c r="P27" s="24"/>
      <c r="Q27" s="24"/>
      <c r="R27" s="24"/>
      <c r="S27" s="24"/>
      <c r="T27" s="24"/>
      <c r="U27" s="5">
        <f t="shared" si="5"/>
        <v>0</v>
      </c>
      <c r="V27" s="68">
        <f t="shared" si="7"/>
        <v>6652</v>
      </c>
      <c r="W27" s="78"/>
      <c r="X27" s="23">
        <v>2079.9</v>
      </c>
      <c r="Y27" s="6">
        <f t="shared" si="8"/>
        <v>0</v>
      </c>
      <c r="Z27" s="84"/>
      <c r="AA27" s="112">
        <f t="shared" si="6"/>
        <v>0</v>
      </c>
    </row>
    <row r="28" spans="1:27" ht="0.75" customHeight="1" hidden="1">
      <c r="A28" s="116" t="s">
        <v>29</v>
      </c>
      <c r="B28" s="14"/>
      <c r="C28" s="14"/>
      <c r="D28" s="23">
        <v>1555</v>
      </c>
      <c r="E28" s="11">
        <f t="shared" si="3"/>
        <v>1250.8</v>
      </c>
      <c r="F28" s="24">
        <v>1250.8</v>
      </c>
      <c r="G28" s="24"/>
      <c r="H28" s="24"/>
      <c r="I28" s="24"/>
      <c r="J28" s="25">
        <f t="shared" si="4"/>
        <v>0</v>
      </c>
      <c r="K28" s="24"/>
      <c r="L28" s="24"/>
      <c r="M28" s="24"/>
      <c r="N28" s="15">
        <f t="shared" si="1"/>
        <v>0</v>
      </c>
      <c r="O28" s="24"/>
      <c r="P28" s="24"/>
      <c r="Q28" s="24"/>
      <c r="R28" s="24"/>
      <c r="S28" s="24"/>
      <c r="T28" s="24"/>
      <c r="U28" s="5">
        <f t="shared" si="5"/>
        <v>0</v>
      </c>
      <c r="V28" s="68">
        <f t="shared" si="7"/>
        <v>0</v>
      </c>
      <c r="W28" s="78"/>
      <c r="X28" s="23">
        <v>3897.1</v>
      </c>
      <c r="Y28" s="6">
        <f t="shared" si="8"/>
        <v>0</v>
      </c>
      <c r="Z28" s="84"/>
      <c r="AA28" s="112" t="e">
        <f t="shared" si="6"/>
        <v>#DIV/0!</v>
      </c>
    </row>
    <row r="29" spans="1:27" ht="12" customHeight="1" hidden="1">
      <c r="A29" s="116" t="s">
        <v>180</v>
      </c>
      <c r="B29" s="14"/>
      <c r="C29" s="14"/>
      <c r="D29" s="23"/>
      <c r="E29" s="11">
        <f t="shared" si="3"/>
        <v>0</v>
      </c>
      <c r="F29" s="24"/>
      <c r="G29" s="24"/>
      <c r="H29" s="24"/>
      <c r="I29" s="24"/>
      <c r="J29" s="25">
        <f t="shared" si="4"/>
        <v>0</v>
      </c>
      <c r="K29" s="24"/>
      <c r="L29" s="24"/>
      <c r="M29" s="24"/>
      <c r="N29" s="15">
        <f t="shared" si="1"/>
        <v>0</v>
      </c>
      <c r="O29" s="24"/>
      <c r="P29" s="24"/>
      <c r="Q29" s="24">
        <v>400</v>
      </c>
      <c r="R29" s="24"/>
      <c r="S29" s="24"/>
      <c r="T29" s="24"/>
      <c r="U29" s="5">
        <f t="shared" si="5"/>
        <v>400</v>
      </c>
      <c r="V29" s="68">
        <f t="shared" si="7"/>
        <v>400</v>
      </c>
      <c r="W29" s="78"/>
      <c r="X29" s="23">
        <v>2166.8</v>
      </c>
      <c r="Y29" s="6">
        <f t="shared" si="8"/>
        <v>0</v>
      </c>
      <c r="Z29" s="84"/>
      <c r="AA29" s="112">
        <f t="shared" si="6"/>
        <v>0</v>
      </c>
    </row>
    <row r="30" spans="1:27" ht="12.75" customHeight="1" hidden="1">
      <c r="A30" s="116" t="s">
        <v>31</v>
      </c>
      <c r="B30" s="14"/>
      <c r="C30" s="14"/>
      <c r="D30" s="23">
        <v>5000</v>
      </c>
      <c r="E30" s="11">
        <f t="shared" si="3"/>
        <v>5000</v>
      </c>
      <c r="F30" s="24">
        <v>5000</v>
      </c>
      <c r="G30" s="24"/>
      <c r="H30" s="24"/>
      <c r="I30" s="24">
        <v>9952</v>
      </c>
      <c r="J30" s="25">
        <f t="shared" si="4"/>
        <v>5553</v>
      </c>
      <c r="K30" s="24">
        <f>9853-4300</f>
        <v>5553</v>
      </c>
      <c r="L30" s="24"/>
      <c r="M30" s="24"/>
      <c r="N30" s="15">
        <f t="shared" si="1"/>
        <v>5553</v>
      </c>
      <c r="O30" s="24"/>
      <c r="P30" s="24"/>
      <c r="Q30" s="24"/>
      <c r="R30" s="24"/>
      <c r="S30" s="24"/>
      <c r="T30" s="24"/>
      <c r="U30" s="5">
        <f t="shared" si="5"/>
        <v>0</v>
      </c>
      <c r="V30" s="68">
        <f t="shared" si="7"/>
        <v>5553</v>
      </c>
      <c r="W30" s="78"/>
      <c r="X30" s="23">
        <v>706.7</v>
      </c>
      <c r="Y30" s="6">
        <f t="shared" si="8"/>
        <v>785.7648224140371</v>
      </c>
      <c r="Z30" s="84"/>
      <c r="AA30" s="112">
        <f t="shared" si="6"/>
        <v>0</v>
      </c>
    </row>
    <row r="31" spans="1:27" ht="3" customHeight="1" hidden="1">
      <c r="A31" s="116" t="s">
        <v>32</v>
      </c>
      <c r="B31" s="14"/>
      <c r="C31" s="14"/>
      <c r="D31" s="15"/>
      <c r="E31" s="11">
        <f t="shared" si="3"/>
        <v>0</v>
      </c>
      <c r="F31" s="15"/>
      <c r="G31" s="15"/>
      <c r="H31" s="15"/>
      <c r="I31" s="15"/>
      <c r="J31" s="25">
        <f t="shared" si="4"/>
        <v>0</v>
      </c>
      <c r="K31" s="15"/>
      <c r="L31" s="15"/>
      <c r="M31" s="15"/>
      <c r="N31" s="15">
        <f t="shared" si="1"/>
        <v>0</v>
      </c>
      <c r="O31" s="15"/>
      <c r="P31" s="15"/>
      <c r="Q31" s="15"/>
      <c r="R31" s="15"/>
      <c r="S31" s="15"/>
      <c r="T31" s="15"/>
      <c r="U31" s="5">
        <f t="shared" si="5"/>
        <v>0</v>
      </c>
      <c r="V31" s="68">
        <f t="shared" si="7"/>
        <v>0</v>
      </c>
      <c r="W31" s="78"/>
      <c r="X31" s="23"/>
      <c r="Y31" s="6" t="e">
        <f t="shared" si="8"/>
        <v>#DIV/0!</v>
      </c>
      <c r="Z31" s="84"/>
      <c r="AA31" s="112" t="e">
        <f t="shared" si="6"/>
        <v>#DIV/0!</v>
      </c>
    </row>
    <row r="32" spans="1:27" ht="15" hidden="1">
      <c r="A32" s="116" t="s">
        <v>33</v>
      </c>
      <c r="B32" s="14"/>
      <c r="C32" s="14"/>
      <c r="D32" s="15"/>
      <c r="E32" s="11">
        <f t="shared" si="3"/>
        <v>0</v>
      </c>
      <c r="F32" s="15"/>
      <c r="G32" s="15"/>
      <c r="H32" s="15"/>
      <c r="I32" s="15"/>
      <c r="J32" s="25">
        <f t="shared" si="4"/>
        <v>0</v>
      </c>
      <c r="K32" s="15"/>
      <c r="L32" s="15"/>
      <c r="M32" s="15"/>
      <c r="N32" s="15">
        <f t="shared" si="1"/>
        <v>0</v>
      </c>
      <c r="O32" s="15"/>
      <c r="P32" s="15"/>
      <c r="Q32" s="15"/>
      <c r="R32" s="15"/>
      <c r="S32" s="15"/>
      <c r="T32" s="15"/>
      <c r="U32" s="5">
        <f t="shared" si="5"/>
        <v>0</v>
      </c>
      <c r="V32" s="68">
        <f t="shared" si="7"/>
        <v>0</v>
      </c>
      <c r="W32" s="78"/>
      <c r="X32" s="23"/>
      <c r="Y32" s="6" t="e">
        <f t="shared" si="8"/>
        <v>#DIV/0!</v>
      </c>
      <c r="Z32" s="84"/>
      <c r="AA32" s="112" t="e">
        <f t="shared" si="6"/>
        <v>#DIV/0!</v>
      </c>
    </row>
    <row r="33" spans="1:27" ht="15">
      <c r="A33" s="116" t="s">
        <v>189</v>
      </c>
      <c r="B33" s="14"/>
      <c r="C33" s="14"/>
      <c r="D33" s="15"/>
      <c r="E33" s="11"/>
      <c r="F33" s="15"/>
      <c r="G33" s="15"/>
      <c r="H33" s="15"/>
      <c r="I33" s="15"/>
      <c r="J33" s="2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"/>
      <c r="V33" s="77">
        <v>1037.6</v>
      </c>
      <c r="W33" s="78"/>
      <c r="X33" s="23"/>
      <c r="Y33" s="6"/>
      <c r="Z33" s="85">
        <v>962.7</v>
      </c>
      <c r="AA33" s="112">
        <f t="shared" si="6"/>
        <v>92.78141865844258</v>
      </c>
    </row>
    <row r="34" spans="1:27" ht="15">
      <c r="A34" s="117" t="s">
        <v>187</v>
      </c>
      <c r="B34" s="14"/>
      <c r="C34" s="14"/>
      <c r="D34" s="15"/>
      <c r="E34" s="11"/>
      <c r="F34" s="15"/>
      <c r="G34" s="15"/>
      <c r="H34" s="15"/>
      <c r="I34" s="15"/>
      <c r="J34" s="2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5"/>
      <c r="V34" s="68">
        <f>V35</f>
        <v>714.8</v>
      </c>
      <c r="W34" s="78"/>
      <c r="X34" s="23"/>
      <c r="Y34" s="6"/>
      <c r="Z34" s="106">
        <f>Z35</f>
        <v>714.8</v>
      </c>
      <c r="AA34" s="112">
        <f t="shared" si="6"/>
        <v>100</v>
      </c>
    </row>
    <row r="35" spans="1:27" ht="15">
      <c r="A35" s="116" t="s">
        <v>188</v>
      </c>
      <c r="B35" s="14"/>
      <c r="C35" s="14"/>
      <c r="D35" s="15"/>
      <c r="E35" s="11"/>
      <c r="F35" s="15"/>
      <c r="G35" s="15"/>
      <c r="H35" s="15"/>
      <c r="I35" s="15"/>
      <c r="J35" s="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5"/>
      <c r="V35" s="77">
        <v>714.8</v>
      </c>
      <c r="W35" s="78"/>
      <c r="X35" s="23"/>
      <c r="Y35" s="6"/>
      <c r="Z35" s="84">
        <v>714.8</v>
      </c>
      <c r="AA35" s="112">
        <f t="shared" si="6"/>
        <v>100</v>
      </c>
    </row>
    <row r="36" spans="1:27" ht="27" customHeight="1">
      <c r="A36" s="117" t="s">
        <v>34</v>
      </c>
      <c r="B36" s="5">
        <f>SUM(B38:B40)</f>
        <v>900</v>
      </c>
      <c r="C36" s="5">
        <f>SUM(C38:C40)</f>
        <v>0</v>
      </c>
      <c r="D36" s="5">
        <f>SUM(D38:D40)</f>
        <v>508.2</v>
      </c>
      <c r="E36" s="5">
        <f>SUM(E38:E38)</f>
        <v>1315.6</v>
      </c>
      <c r="F36" s="5">
        <f>SUM(F38:F38)</f>
        <v>1315.6</v>
      </c>
      <c r="G36" s="5">
        <f>SUM(G38:G38)</f>
        <v>0</v>
      </c>
      <c r="H36" s="5">
        <f>SUM(H38:H38)</f>
        <v>0</v>
      </c>
      <c r="I36" s="5">
        <f>SUM(I38:I40)</f>
        <v>2460.7</v>
      </c>
      <c r="J36" s="54">
        <f>SUM(J38:J40)</f>
        <v>1440</v>
      </c>
      <c r="K36" s="5">
        <f>SUM(K38:K40)</f>
        <v>1440</v>
      </c>
      <c r="L36" s="5">
        <f>SUM(L38:L40)</f>
        <v>0</v>
      </c>
      <c r="M36" s="5">
        <f>SUM(M38:M40)</f>
        <v>0</v>
      </c>
      <c r="N36" s="67">
        <f t="shared" si="1"/>
        <v>1440</v>
      </c>
      <c r="O36" s="5">
        <f aca="true" t="shared" si="9" ref="O36:T36">SUM(O38:O40)</f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5"/>
        <v>0</v>
      </c>
      <c r="V36" s="68">
        <f>V38+V41+V37</f>
        <v>236.5</v>
      </c>
      <c r="W36" s="68">
        <f>W38+W41+W37</f>
        <v>0</v>
      </c>
      <c r="X36" s="68">
        <f>X38+X41+X37</f>
        <v>258.6</v>
      </c>
      <c r="Y36" s="68">
        <f>Y38+Y41+Y37</f>
        <v>556.844547563805</v>
      </c>
      <c r="Z36" s="68">
        <f>Z38+Z41+Z37</f>
        <v>211.5</v>
      </c>
      <c r="AA36" s="112">
        <f t="shared" si="6"/>
        <v>89.4291754756871</v>
      </c>
    </row>
    <row r="37" spans="1:27" ht="27" customHeight="1">
      <c r="A37" s="125" t="s">
        <v>193</v>
      </c>
      <c r="B37" s="5"/>
      <c r="C37" s="5"/>
      <c r="D37" s="5"/>
      <c r="E37" s="5"/>
      <c r="F37" s="5"/>
      <c r="G37" s="5"/>
      <c r="H37" s="5"/>
      <c r="I37" s="5"/>
      <c r="J37" s="54"/>
      <c r="K37" s="5"/>
      <c r="L37" s="5"/>
      <c r="M37" s="5"/>
      <c r="N37" s="67"/>
      <c r="O37" s="5"/>
      <c r="P37" s="5"/>
      <c r="Q37" s="5"/>
      <c r="R37" s="5"/>
      <c r="S37" s="5"/>
      <c r="T37" s="5"/>
      <c r="U37" s="5"/>
      <c r="V37" s="77">
        <v>2.4</v>
      </c>
      <c r="W37" s="77"/>
      <c r="X37" s="77"/>
      <c r="Y37" s="77"/>
      <c r="Z37" s="77">
        <v>2.4</v>
      </c>
      <c r="AA37" s="112"/>
    </row>
    <row r="38" spans="1:27" ht="24" customHeight="1">
      <c r="A38" s="116" t="s">
        <v>38</v>
      </c>
      <c r="B38" s="14">
        <v>900</v>
      </c>
      <c r="C38" s="14"/>
      <c r="D38" s="14">
        <v>508.2</v>
      </c>
      <c r="E38" s="11">
        <f t="shared" si="3"/>
        <v>1315.6</v>
      </c>
      <c r="F38" s="14">
        <v>1315.6</v>
      </c>
      <c r="G38" s="14"/>
      <c r="H38" s="14"/>
      <c r="I38" s="14">
        <f>960.7+1500</f>
        <v>2460.7</v>
      </c>
      <c r="J38" s="25">
        <f>K38+L38+M38</f>
        <v>1440</v>
      </c>
      <c r="K38" s="14">
        <v>1440</v>
      </c>
      <c r="L38" s="14"/>
      <c r="M38" s="14"/>
      <c r="N38" s="15">
        <f t="shared" si="1"/>
        <v>1440</v>
      </c>
      <c r="O38" s="14"/>
      <c r="P38" s="14"/>
      <c r="Q38" s="14"/>
      <c r="R38" s="14"/>
      <c r="S38" s="14"/>
      <c r="T38" s="14"/>
      <c r="U38" s="5">
        <f t="shared" si="5"/>
        <v>0</v>
      </c>
      <c r="V38" s="77">
        <v>34.1</v>
      </c>
      <c r="W38" s="78"/>
      <c r="X38" s="23">
        <v>258.6</v>
      </c>
      <c r="Y38" s="6">
        <f>K38/X38*100</f>
        <v>556.844547563805</v>
      </c>
      <c r="Z38" s="84">
        <v>34.1</v>
      </c>
      <c r="AA38" s="112">
        <f t="shared" si="6"/>
        <v>100</v>
      </c>
    </row>
    <row r="39" spans="1:27" ht="15" hidden="1">
      <c r="A39" s="116" t="s">
        <v>40</v>
      </c>
      <c r="B39" s="14"/>
      <c r="C39" s="14"/>
      <c r="D39" s="14"/>
      <c r="E39" s="11">
        <f t="shared" si="3"/>
        <v>37.5</v>
      </c>
      <c r="F39" s="14">
        <v>12.5</v>
      </c>
      <c r="G39" s="14">
        <v>12.5</v>
      </c>
      <c r="H39" s="14">
        <v>12.5</v>
      </c>
      <c r="I39" s="14"/>
      <c r="J39" s="25">
        <f>K39+L39+M39</f>
        <v>0</v>
      </c>
      <c r="K39" s="14"/>
      <c r="L39" s="14"/>
      <c r="M39" s="14"/>
      <c r="N39" s="15">
        <f t="shared" si="1"/>
        <v>0</v>
      </c>
      <c r="O39" s="14"/>
      <c r="P39" s="14"/>
      <c r="Q39" s="14"/>
      <c r="R39" s="14"/>
      <c r="S39" s="14"/>
      <c r="T39" s="14"/>
      <c r="U39" s="5">
        <f t="shared" si="5"/>
        <v>0</v>
      </c>
      <c r="V39" s="68"/>
      <c r="W39" s="78"/>
      <c r="X39" s="23"/>
      <c r="Y39" s="6" t="e">
        <f>K39/X39*100</f>
        <v>#DIV/0!</v>
      </c>
      <c r="Z39" s="84"/>
      <c r="AA39" s="112" t="e">
        <f t="shared" si="6"/>
        <v>#DIV/0!</v>
      </c>
    </row>
    <row r="40" spans="1:27" ht="23.25" customHeight="1" hidden="1">
      <c r="A40" s="116" t="s">
        <v>42</v>
      </c>
      <c r="B40" s="14">
        <v>0</v>
      </c>
      <c r="C40" s="14"/>
      <c r="D40" s="14">
        <v>0</v>
      </c>
      <c r="E40" s="11">
        <f t="shared" si="3"/>
        <v>1500</v>
      </c>
      <c r="F40" s="14">
        <v>500</v>
      </c>
      <c r="G40" s="14">
        <v>500</v>
      </c>
      <c r="H40" s="14">
        <v>500</v>
      </c>
      <c r="I40" s="14"/>
      <c r="J40" s="25">
        <f>K40+L40+M40</f>
        <v>0</v>
      </c>
      <c r="K40" s="14"/>
      <c r="L40" s="14"/>
      <c r="M40" s="14"/>
      <c r="N40" s="15">
        <f t="shared" si="1"/>
        <v>0</v>
      </c>
      <c r="O40" s="14"/>
      <c r="P40" s="14"/>
      <c r="Q40" s="14"/>
      <c r="R40" s="14"/>
      <c r="S40" s="14"/>
      <c r="T40" s="14"/>
      <c r="U40" s="5">
        <f t="shared" si="5"/>
        <v>0</v>
      </c>
      <c r="V40" s="68"/>
      <c r="W40" s="78"/>
      <c r="X40" s="23"/>
      <c r="Y40" s="6" t="e">
        <f>K40/X40*100</f>
        <v>#DIV/0!</v>
      </c>
      <c r="Z40" s="84"/>
      <c r="AA40" s="112" t="e">
        <f t="shared" si="6"/>
        <v>#DIV/0!</v>
      </c>
    </row>
    <row r="41" spans="1:27" ht="23.25" customHeight="1">
      <c r="A41" s="116" t="s">
        <v>40</v>
      </c>
      <c r="B41" s="14"/>
      <c r="C41" s="14"/>
      <c r="D41" s="14"/>
      <c r="E41" s="11"/>
      <c r="F41" s="14"/>
      <c r="G41" s="14"/>
      <c r="H41" s="14"/>
      <c r="I41" s="14"/>
      <c r="J41" s="25"/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5"/>
      <c r="V41" s="77">
        <v>200</v>
      </c>
      <c r="W41" s="78"/>
      <c r="X41" s="23"/>
      <c r="Y41" s="6"/>
      <c r="Z41" s="84">
        <v>175</v>
      </c>
      <c r="AA41" s="112">
        <f t="shared" si="6"/>
        <v>87.5</v>
      </c>
    </row>
    <row r="42" spans="1:27" ht="15" customHeight="1">
      <c r="A42" s="117" t="s">
        <v>44</v>
      </c>
      <c r="B42" s="5">
        <f>SUM(B43:B47)</f>
        <v>4720</v>
      </c>
      <c r="C42" s="5">
        <f>SUM(C43:C47)</f>
        <v>0</v>
      </c>
      <c r="D42" s="5" t="e">
        <f>D43+#REF!+#REF!+#REF!+#REF!+D47</f>
        <v>#REF!</v>
      </c>
      <c r="E42" s="5" t="e">
        <f>E43+#REF!+#REF!+#REF!+#REF!+E47</f>
        <v>#REF!</v>
      </c>
      <c r="F42" s="5" t="e">
        <f>F43+#REF!+#REF!+#REF!+#REF!+F47</f>
        <v>#REF!</v>
      </c>
      <c r="G42" s="5" t="e">
        <f>G43+#REF!+#REF!+#REF!+#REF!+G47</f>
        <v>#REF!</v>
      </c>
      <c r="H42" s="5" t="e">
        <f>H43+#REF!+#REF!+#REF!+#REF!+H47</f>
        <v>#REF!</v>
      </c>
      <c r="I42" s="5" t="e">
        <f>I43+#REF!+#REF!+#REF!+#REF!+I47+#REF!</f>
        <v>#REF!</v>
      </c>
      <c r="J42" s="54" t="e">
        <f>J43+#REF!+#REF!+#REF!+#REF!+J47+#REF!</f>
        <v>#REF!</v>
      </c>
      <c r="K42" s="5" t="e">
        <f>K43+#REF!+#REF!+#REF!+#REF!+K47+#REF!</f>
        <v>#REF!</v>
      </c>
      <c r="L42" s="5" t="e">
        <f>L43+#REF!+#REF!+#REF!+#REF!+L47+#REF!</f>
        <v>#REF!</v>
      </c>
      <c r="M42" s="5" t="e">
        <f>M43+#REF!+#REF!+#REF!+#REF!+M47+#REF!</f>
        <v>#REF!</v>
      </c>
      <c r="N42" s="67" t="e">
        <f t="shared" si="1"/>
        <v>#REF!</v>
      </c>
      <c r="O42" s="5" t="e">
        <f>O43+#REF!+#REF!+#REF!+#REF!+O47+#REF!</f>
        <v>#REF!</v>
      </c>
      <c r="P42" s="5" t="e">
        <f>P43+#REF!+#REF!+#REF!+#REF!+P47+#REF!</f>
        <v>#REF!</v>
      </c>
      <c r="Q42" s="5" t="e">
        <f>Q43+#REF!+#REF!+#REF!+#REF!+Q47+#REF!</f>
        <v>#REF!</v>
      </c>
      <c r="R42" s="5" t="e">
        <f>R43+#REF!+#REF!+#REF!+#REF!+R47+#REF!</f>
        <v>#REF!</v>
      </c>
      <c r="S42" s="5" t="e">
        <f>S43+#REF!+#REF!+#REF!+#REF!+S47+#REF!</f>
        <v>#REF!</v>
      </c>
      <c r="T42" s="5" t="e">
        <f>T43+#REF!+#REF!+#REF!+#REF!+T47+#REF!</f>
        <v>#REF!</v>
      </c>
      <c r="U42" s="5" t="e">
        <f t="shared" si="5"/>
        <v>#REF!</v>
      </c>
      <c r="V42" s="68">
        <f>V47+V44+V46</f>
        <v>1768.5</v>
      </c>
      <c r="W42" s="68">
        <f>W47+W44+W46</f>
        <v>0</v>
      </c>
      <c r="X42" s="68">
        <f>X47+X44+X46</f>
        <v>0</v>
      </c>
      <c r="Y42" s="68">
        <f>Y47+Y44+Y46</f>
        <v>0</v>
      </c>
      <c r="Z42" s="68">
        <f>Z47+Z44+Z46</f>
        <v>1606.7</v>
      </c>
      <c r="AA42" s="112">
        <f t="shared" si="6"/>
        <v>90.85100367543116</v>
      </c>
    </row>
    <row r="43" spans="1:27" ht="12" customHeight="1" hidden="1">
      <c r="A43" s="116" t="s">
        <v>148</v>
      </c>
      <c r="B43" s="14">
        <v>2820</v>
      </c>
      <c r="C43" s="14"/>
      <c r="D43" s="14"/>
      <c r="E43" s="11">
        <f t="shared" si="3"/>
        <v>138</v>
      </c>
      <c r="F43" s="14">
        <v>138</v>
      </c>
      <c r="G43" s="14"/>
      <c r="H43" s="14"/>
      <c r="I43" s="14"/>
      <c r="J43" s="25">
        <f aca="true" t="shared" si="10" ref="J43:J48">K43+L43+M43</f>
        <v>0</v>
      </c>
      <c r="K43" s="14"/>
      <c r="L43" s="14"/>
      <c r="M43" s="14"/>
      <c r="N43" s="15">
        <f t="shared" si="1"/>
        <v>0</v>
      </c>
      <c r="O43" s="14"/>
      <c r="P43" s="14"/>
      <c r="Q43" s="14"/>
      <c r="R43" s="14"/>
      <c r="S43" s="14"/>
      <c r="T43" s="14"/>
      <c r="U43" s="5">
        <f t="shared" si="5"/>
        <v>0</v>
      </c>
      <c r="V43" s="68">
        <f t="shared" si="7"/>
        <v>0</v>
      </c>
      <c r="W43" s="78"/>
      <c r="X43" s="23">
        <v>1880.3</v>
      </c>
      <c r="Y43" s="6">
        <f>K43/X43*100</f>
        <v>0</v>
      </c>
      <c r="Z43" s="84"/>
      <c r="AA43" s="112" t="e">
        <f t="shared" si="6"/>
        <v>#DIV/0!</v>
      </c>
    </row>
    <row r="44" spans="1:27" ht="12" customHeight="1">
      <c r="A44" s="116" t="s">
        <v>192</v>
      </c>
      <c r="B44" s="14"/>
      <c r="C44" s="14"/>
      <c r="D44" s="14"/>
      <c r="E44" s="11"/>
      <c r="F44" s="14"/>
      <c r="G44" s="14"/>
      <c r="H44" s="14"/>
      <c r="I44" s="14"/>
      <c r="J44" s="25"/>
      <c r="K44" s="14"/>
      <c r="L44" s="14"/>
      <c r="M44" s="14"/>
      <c r="N44" s="15"/>
      <c r="O44" s="14"/>
      <c r="P44" s="14"/>
      <c r="Q44" s="14"/>
      <c r="R44" s="14"/>
      <c r="S44" s="14"/>
      <c r="T44" s="14"/>
      <c r="U44" s="5"/>
      <c r="V44" s="77">
        <v>186</v>
      </c>
      <c r="W44" s="78"/>
      <c r="X44" s="23"/>
      <c r="Y44" s="6"/>
      <c r="Z44" s="85">
        <v>178.4</v>
      </c>
      <c r="AA44" s="112">
        <f t="shared" si="6"/>
        <v>95.91397849462366</v>
      </c>
    </row>
    <row r="45" spans="1:27" ht="16.5" customHeight="1" hidden="1">
      <c r="A45" s="116" t="s">
        <v>54</v>
      </c>
      <c r="B45" s="14"/>
      <c r="C45" s="14"/>
      <c r="D45" s="14">
        <v>1000</v>
      </c>
      <c r="E45" s="11">
        <f t="shared" si="3"/>
        <v>3000</v>
      </c>
      <c r="F45" s="23">
        <v>1000</v>
      </c>
      <c r="G45" s="23">
        <v>1000</v>
      </c>
      <c r="H45" s="23">
        <v>1000</v>
      </c>
      <c r="I45" s="14">
        <v>250</v>
      </c>
      <c r="J45" s="25">
        <f t="shared" si="10"/>
        <v>750</v>
      </c>
      <c r="K45" s="14">
        <v>250</v>
      </c>
      <c r="L45" s="14">
        <v>250</v>
      </c>
      <c r="M45" s="14">
        <v>250</v>
      </c>
      <c r="N45" s="15">
        <f t="shared" si="1"/>
        <v>750</v>
      </c>
      <c r="O45" s="14">
        <v>250</v>
      </c>
      <c r="P45" s="14">
        <v>250</v>
      </c>
      <c r="Q45" s="14">
        <v>250</v>
      </c>
      <c r="R45" s="14"/>
      <c r="S45" s="14"/>
      <c r="T45" s="14">
        <v>250</v>
      </c>
      <c r="U45" s="5">
        <f t="shared" si="5"/>
        <v>1000</v>
      </c>
      <c r="V45" s="77"/>
      <c r="W45" s="78"/>
      <c r="X45" s="23"/>
      <c r="Y45" s="6"/>
      <c r="Z45" s="85"/>
      <c r="AA45" s="112" t="e">
        <f t="shared" si="6"/>
        <v>#DIV/0!</v>
      </c>
    </row>
    <row r="46" spans="1:27" ht="33.75" customHeight="1">
      <c r="A46" s="116" t="s">
        <v>194</v>
      </c>
      <c r="B46" s="14"/>
      <c r="C46" s="14"/>
      <c r="D46" s="14"/>
      <c r="E46" s="11"/>
      <c r="F46" s="23"/>
      <c r="G46" s="23"/>
      <c r="H46" s="23"/>
      <c r="I46" s="14"/>
      <c r="J46" s="25"/>
      <c r="K46" s="14"/>
      <c r="L46" s="14"/>
      <c r="M46" s="14"/>
      <c r="N46" s="15"/>
      <c r="O46" s="14"/>
      <c r="P46" s="14"/>
      <c r="Q46" s="14"/>
      <c r="R46" s="14"/>
      <c r="S46" s="14"/>
      <c r="T46" s="14"/>
      <c r="U46" s="5"/>
      <c r="V46" s="77">
        <v>275</v>
      </c>
      <c r="W46" s="78"/>
      <c r="X46" s="23"/>
      <c r="Y46" s="6"/>
      <c r="Z46" s="85">
        <v>262.3</v>
      </c>
      <c r="AA46" s="112"/>
    </row>
    <row r="47" spans="1:27" ht="27" customHeight="1">
      <c r="A47" s="116" t="s">
        <v>150</v>
      </c>
      <c r="B47" s="14">
        <v>1900</v>
      </c>
      <c r="C47" s="14"/>
      <c r="D47" s="14">
        <f>SUM(D48:D48)</f>
        <v>3000</v>
      </c>
      <c r="E47" s="11">
        <f t="shared" si="3"/>
        <v>7000</v>
      </c>
      <c r="F47" s="23">
        <f>SUM(F48:F48)</f>
        <v>7000</v>
      </c>
      <c r="G47" s="23">
        <f>SUM(G48:G48)</f>
        <v>0</v>
      </c>
      <c r="H47" s="23">
        <f>SUM(H48:H48)</f>
        <v>0</v>
      </c>
      <c r="I47" s="14">
        <f>SUM(I48:I48)</f>
        <v>20200</v>
      </c>
      <c r="J47" s="25">
        <f t="shared" si="10"/>
        <v>7000</v>
      </c>
      <c r="K47" s="14">
        <f>SUM(K48:K48)</f>
        <v>7000</v>
      </c>
      <c r="L47" s="14">
        <f>SUM(L48:L48)</f>
        <v>0</v>
      </c>
      <c r="M47" s="14">
        <f>SUM(M48:M48)</f>
        <v>0</v>
      </c>
      <c r="N47" s="15">
        <f t="shared" si="1"/>
        <v>7000</v>
      </c>
      <c r="O47" s="14">
        <f aca="true" t="shared" si="11" ref="O47:T47">SUM(O48:O48)</f>
        <v>0</v>
      </c>
      <c r="P47" s="14">
        <f t="shared" si="11"/>
        <v>0</v>
      </c>
      <c r="Q47" s="14">
        <f t="shared" si="11"/>
        <v>0</v>
      </c>
      <c r="R47" s="14">
        <f t="shared" si="11"/>
        <v>0</v>
      </c>
      <c r="S47" s="14">
        <f t="shared" si="11"/>
        <v>0</v>
      </c>
      <c r="T47" s="14">
        <f t="shared" si="11"/>
        <v>0</v>
      </c>
      <c r="U47" s="5">
        <f t="shared" si="5"/>
        <v>0</v>
      </c>
      <c r="V47" s="77">
        <v>1307.5</v>
      </c>
      <c r="W47" s="78"/>
      <c r="X47" s="23"/>
      <c r="Y47" s="6"/>
      <c r="Z47" s="85">
        <v>1166</v>
      </c>
      <c r="AA47" s="112">
        <f t="shared" si="6"/>
        <v>89.17782026768643</v>
      </c>
    </row>
    <row r="48" spans="1:27" ht="12.75" customHeight="1" hidden="1">
      <c r="A48" s="116" t="s">
        <v>56</v>
      </c>
      <c r="B48" s="14"/>
      <c r="C48" s="14"/>
      <c r="D48" s="14">
        <v>3000</v>
      </c>
      <c r="E48" s="11">
        <f t="shared" si="3"/>
        <v>7000</v>
      </c>
      <c r="F48" s="23">
        <f>9000-2000</f>
        <v>7000</v>
      </c>
      <c r="G48" s="23"/>
      <c r="H48" s="23"/>
      <c r="I48" s="24">
        <v>20200</v>
      </c>
      <c r="J48" s="25">
        <f t="shared" si="10"/>
        <v>7000</v>
      </c>
      <c r="K48" s="24">
        <v>7000</v>
      </c>
      <c r="L48" s="24"/>
      <c r="M48" s="24"/>
      <c r="N48" s="15">
        <f t="shared" si="1"/>
        <v>7000</v>
      </c>
      <c r="O48" s="24"/>
      <c r="P48" s="24"/>
      <c r="Q48" s="24"/>
      <c r="R48" s="24"/>
      <c r="S48" s="24"/>
      <c r="T48" s="24"/>
      <c r="U48" s="5">
        <f t="shared" si="5"/>
        <v>0</v>
      </c>
      <c r="V48" s="68">
        <f t="shared" si="7"/>
        <v>7000</v>
      </c>
      <c r="W48" s="78"/>
      <c r="X48" s="23"/>
      <c r="Y48" s="6"/>
      <c r="Z48" s="84"/>
      <c r="AA48" s="112">
        <f t="shared" si="6"/>
        <v>0</v>
      </c>
    </row>
    <row r="49" spans="1:27" ht="13.5" customHeight="1">
      <c r="A49" s="117" t="s">
        <v>57</v>
      </c>
      <c r="B49" s="5">
        <f aca="true" t="shared" si="12" ref="B49:M49">SUM(B50:B52)</f>
        <v>53545</v>
      </c>
      <c r="C49" s="5">
        <f t="shared" si="12"/>
        <v>-5700</v>
      </c>
      <c r="D49" s="5">
        <f t="shared" si="12"/>
        <v>129531.4</v>
      </c>
      <c r="E49" s="5">
        <f t="shared" si="12"/>
        <v>17579.9</v>
      </c>
      <c r="F49" s="5">
        <f t="shared" si="12"/>
        <v>16579.9</v>
      </c>
      <c r="G49" s="5">
        <f t="shared" si="12"/>
        <v>1000</v>
      </c>
      <c r="H49" s="5">
        <f t="shared" si="12"/>
        <v>0</v>
      </c>
      <c r="I49" s="5">
        <f t="shared" si="12"/>
        <v>48660.3</v>
      </c>
      <c r="J49" s="54">
        <f t="shared" si="12"/>
        <v>22558.7</v>
      </c>
      <c r="K49" s="5">
        <f t="shared" si="12"/>
        <v>22558.7</v>
      </c>
      <c r="L49" s="5">
        <f t="shared" si="12"/>
        <v>0</v>
      </c>
      <c r="M49" s="5">
        <f t="shared" si="12"/>
        <v>0</v>
      </c>
      <c r="N49" s="67">
        <f t="shared" si="1"/>
        <v>22558.7</v>
      </c>
      <c r="O49" s="5">
        <f aca="true" t="shared" si="13" ref="O49:T49">SUM(O50:O52)</f>
        <v>134909.8</v>
      </c>
      <c r="P49" s="5">
        <f t="shared" si="13"/>
        <v>0</v>
      </c>
      <c r="Q49" s="5">
        <f t="shared" si="13"/>
        <v>8539.6</v>
      </c>
      <c r="R49" s="5">
        <f t="shared" si="13"/>
        <v>30445.53</v>
      </c>
      <c r="S49" s="5">
        <f t="shared" si="13"/>
        <v>0</v>
      </c>
      <c r="T49" s="5">
        <f t="shared" si="13"/>
        <v>0</v>
      </c>
      <c r="U49" s="5">
        <f t="shared" si="5"/>
        <v>173894.93</v>
      </c>
      <c r="V49" s="68">
        <f>V50+V51+V52</f>
        <v>26398.9</v>
      </c>
      <c r="W49" s="68" t="e">
        <f>#REF!+W52+W51+W50</f>
        <v>#REF!</v>
      </c>
      <c r="X49" s="68" t="e">
        <f>#REF!+X52+X51+X50</f>
        <v>#REF!</v>
      </c>
      <c r="Y49" s="68" t="e">
        <f>#REF!+Y52+Y51+Y50</f>
        <v>#REF!</v>
      </c>
      <c r="Z49" s="68">
        <f>Z52+Z51+Z50</f>
        <v>25200.399999999998</v>
      </c>
      <c r="AA49" s="112">
        <f t="shared" si="6"/>
        <v>95.46003810764842</v>
      </c>
    </row>
    <row r="50" spans="1:27" ht="15.75" customHeight="1">
      <c r="A50" s="116" t="s">
        <v>59</v>
      </c>
      <c r="B50" s="14">
        <v>0</v>
      </c>
      <c r="C50" s="14"/>
      <c r="D50" s="14">
        <v>2500</v>
      </c>
      <c r="E50" s="11">
        <f t="shared" si="3"/>
        <v>8584.099999999999</v>
      </c>
      <c r="F50" s="14">
        <f>32888.5-19806.2-4498.2</f>
        <v>8584.099999999999</v>
      </c>
      <c r="G50" s="14"/>
      <c r="H50" s="14"/>
      <c r="I50" s="14">
        <v>10000</v>
      </c>
      <c r="J50" s="25">
        <f>K50+L50+M50</f>
        <v>14319.7</v>
      </c>
      <c r="K50" s="14">
        <f>10000+4319.7</f>
        <v>14319.7</v>
      </c>
      <c r="L50" s="14"/>
      <c r="M50" s="14"/>
      <c r="N50" s="15">
        <f t="shared" si="1"/>
        <v>14319.7</v>
      </c>
      <c r="O50" s="14"/>
      <c r="P50" s="14"/>
      <c r="Q50" s="14">
        <f>8049.6-400</f>
        <v>7649.6</v>
      </c>
      <c r="R50" s="14">
        <f>20445.53+10000</f>
        <v>30445.53</v>
      </c>
      <c r="S50" s="14"/>
      <c r="T50" s="14"/>
      <c r="U50" s="5">
        <f t="shared" si="5"/>
        <v>38095.13</v>
      </c>
      <c r="V50" s="77">
        <v>5155.4</v>
      </c>
      <c r="W50" s="78"/>
      <c r="X50" s="23"/>
      <c r="Y50" s="6"/>
      <c r="Z50" s="84">
        <v>5075.3</v>
      </c>
      <c r="AA50" s="112">
        <f t="shared" si="6"/>
        <v>98.44628932769524</v>
      </c>
    </row>
    <row r="51" spans="1:27" ht="15">
      <c r="A51" s="116" t="s">
        <v>61</v>
      </c>
      <c r="B51" s="14">
        <v>53545</v>
      </c>
      <c r="C51" s="14">
        <v>-5700</v>
      </c>
      <c r="D51" s="14">
        <v>127031.4</v>
      </c>
      <c r="E51" s="11">
        <f t="shared" si="3"/>
        <v>8995.800000000003</v>
      </c>
      <c r="F51" s="14">
        <f>100242.1-95206.8+2960.5</f>
        <v>7995.800000000003</v>
      </c>
      <c r="G51" s="14">
        <v>1000</v>
      </c>
      <c r="H51" s="14"/>
      <c r="I51" s="14">
        <f>854.5+445.8</f>
        <v>1300.3</v>
      </c>
      <c r="J51" s="25">
        <f>K51+L51+M51</f>
        <v>0</v>
      </c>
      <c r="K51" s="14"/>
      <c r="L51" s="14"/>
      <c r="M51" s="14"/>
      <c r="N51" s="15">
        <f t="shared" si="1"/>
        <v>0</v>
      </c>
      <c r="O51" s="14">
        <v>134909.8</v>
      </c>
      <c r="P51" s="14"/>
      <c r="Q51" s="14">
        <v>890</v>
      </c>
      <c r="R51" s="14"/>
      <c r="S51" s="14"/>
      <c r="T51" s="14"/>
      <c r="U51" s="5">
        <f t="shared" si="5"/>
        <v>135799.8</v>
      </c>
      <c r="V51" s="77">
        <v>6055</v>
      </c>
      <c r="W51" s="78"/>
      <c r="X51" s="23"/>
      <c r="Y51" s="6"/>
      <c r="Z51" s="85">
        <v>5912.6</v>
      </c>
      <c r="AA51" s="112">
        <f t="shared" si="6"/>
        <v>97.64822460776219</v>
      </c>
    </row>
    <row r="52" spans="1:27" ht="15">
      <c r="A52" s="116" t="s">
        <v>197</v>
      </c>
      <c r="B52" s="14"/>
      <c r="C52" s="14"/>
      <c r="D52" s="14"/>
      <c r="E52" s="11">
        <f t="shared" si="3"/>
        <v>0</v>
      </c>
      <c r="F52" s="14"/>
      <c r="G52" s="14"/>
      <c r="H52" s="14"/>
      <c r="I52" s="14">
        <v>37360</v>
      </c>
      <c r="J52" s="25">
        <f>K52+L52+M52</f>
        <v>8239</v>
      </c>
      <c r="K52" s="14">
        <v>8239</v>
      </c>
      <c r="L52" s="14"/>
      <c r="M52" s="14"/>
      <c r="N52" s="15">
        <f t="shared" si="1"/>
        <v>8239</v>
      </c>
      <c r="O52" s="14"/>
      <c r="P52" s="14"/>
      <c r="Q52" s="14"/>
      <c r="R52" s="14"/>
      <c r="S52" s="14"/>
      <c r="T52" s="14"/>
      <c r="U52" s="5">
        <f t="shared" si="5"/>
        <v>0</v>
      </c>
      <c r="V52" s="77">
        <v>15188.5</v>
      </c>
      <c r="W52" s="78"/>
      <c r="X52" s="23"/>
      <c r="Y52" s="6"/>
      <c r="Z52" s="84">
        <v>14212.5</v>
      </c>
      <c r="AA52" s="112">
        <f t="shared" si="6"/>
        <v>93.57408565691148</v>
      </c>
    </row>
    <row r="53" spans="1:27" ht="12.75" customHeight="1" hidden="1">
      <c r="A53" s="118" t="s">
        <v>179</v>
      </c>
      <c r="B53" s="14"/>
      <c r="C53" s="14"/>
      <c r="D53" s="14">
        <v>45600</v>
      </c>
      <c r="E53" s="11">
        <f t="shared" si="3"/>
        <v>62143.5</v>
      </c>
      <c r="F53" s="65">
        <f>64227-2590+506.5</f>
        <v>62143.5</v>
      </c>
      <c r="G53" s="23"/>
      <c r="H53" s="23"/>
      <c r="I53" s="24">
        <v>224152.9</v>
      </c>
      <c r="J53" s="25">
        <f>K53+L53+M53</f>
        <v>68280</v>
      </c>
      <c r="K53" s="24">
        <v>68280</v>
      </c>
      <c r="L53" s="24"/>
      <c r="M53" s="24"/>
      <c r="N53" s="15">
        <f t="shared" si="1"/>
        <v>68280</v>
      </c>
      <c r="O53" s="24">
        <f>O54+O55</f>
        <v>0</v>
      </c>
      <c r="P53" s="24">
        <f>P54+P55</f>
        <v>-2600</v>
      </c>
      <c r="Q53" s="24">
        <f>Q54+Q55</f>
        <v>0</v>
      </c>
      <c r="R53" s="24">
        <f>R54+R55</f>
        <v>21904.87</v>
      </c>
      <c r="S53" s="24"/>
      <c r="T53" s="24">
        <f>T54+T55</f>
        <v>0</v>
      </c>
      <c r="U53" s="5">
        <f t="shared" si="5"/>
        <v>19304.87</v>
      </c>
      <c r="V53" s="68">
        <f t="shared" si="7"/>
        <v>87584.87</v>
      </c>
      <c r="W53" s="78"/>
      <c r="X53" s="23">
        <v>3635.7</v>
      </c>
      <c r="Y53" s="6">
        <f>K53/X53*100</f>
        <v>1878.0427428005612</v>
      </c>
      <c r="Z53" s="84"/>
      <c r="AA53" s="112">
        <f t="shared" si="6"/>
        <v>0</v>
      </c>
    </row>
    <row r="54" spans="1:27" ht="18" customHeight="1" hidden="1">
      <c r="A54" s="116" t="s">
        <v>177</v>
      </c>
      <c r="B54" s="14"/>
      <c r="C54" s="14"/>
      <c r="D54" s="14"/>
      <c r="E54" s="11"/>
      <c r="F54" s="65"/>
      <c r="G54" s="23"/>
      <c r="H54" s="23"/>
      <c r="I54" s="24"/>
      <c r="J54" s="25"/>
      <c r="K54" s="24"/>
      <c r="L54" s="24"/>
      <c r="M54" s="24"/>
      <c r="N54" s="15">
        <v>13680</v>
      </c>
      <c r="O54" s="24"/>
      <c r="P54" s="24">
        <v>-2600</v>
      </c>
      <c r="Q54" s="24"/>
      <c r="R54" s="24">
        <v>21904.87</v>
      </c>
      <c r="S54" s="24"/>
      <c r="T54" s="24"/>
      <c r="U54" s="5">
        <f t="shared" si="5"/>
        <v>19304.87</v>
      </c>
      <c r="V54" s="68">
        <f t="shared" si="7"/>
        <v>32984.869999999995</v>
      </c>
      <c r="W54" s="78"/>
      <c r="X54" s="23"/>
      <c r="Y54" s="6"/>
      <c r="Z54" s="84"/>
      <c r="AA54" s="112">
        <f t="shared" si="6"/>
        <v>0</v>
      </c>
    </row>
    <row r="55" spans="1:27" ht="15.75" customHeight="1" hidden="1">
      <c r="A55" s="116" t="s">
        <v>178</v>
      </c>
      <c r="B55" s="14"/>
      <c r="C55" s="14"/>
      <c r="D55" s="14"/>
      <c r="E55" s="11"/>
      <c r="F55" s="65"/>
      <c r="G55" s="23"/>
      <c r="H55" s="23"/>
      <c r="I55" s="24"/>
      <c r="J55" s="25"/>
      <c r="K55" s="24"/>
      <c r="L55" s="24"/>
      <c r="M55" s="24"/>
      <c r="N55" s="15">
        <v>54600</v>
      </c>
      <c r="O55" s="24"/>
      <c r="P55" s="24"/>
      <c r="Q55" s="24"/>
      <c r="R55" s="24"/>
      <c r="S55" s="24"/>
      <c r="T55" s="24"/>
      <c r="U55" s="5">
        <f t="shared" si="5"/>
        <v>0</v>
      </c>
      <c r="V55" s="68">
        <f t="shared" si="7"/>
        <v>54600</v>
      </c>
      <c r="W55" s="78"/>
      <c r="X55" s="23"/>
      <c r="Y55" s="6"/>
      <c r="Z55" s="84"/>
      <c r="AA55" s="112">
        <f t="shared" si="6"/>
        <v>0</v>
      </c>
    </row>
    <row r="56" spans="1:27" ht="8.25" customHeight="1" hidden="1">
      <c r="A56" s="116" t="s">
        <v>163</v>
      </c>
      <c r="B56" s="14"/>
      <c r="C56" s="14"/>
      <c r="D56" s="14"/>
      <c r="E56" s="11">
        <f t="shared" si="3"/>
        <v>1033</v>
      </c>
      <c r="F56" s="23">
        <v>1033</v>
      </c>
      <c r="G56" s="23"/>
      <c r="H56" s="23"/>
      <c r="I56" s="23"/>
      <c r="J56" s="25">
        <f aca="true" t="shared" si="14" ref="J56:J62">K56+L56+M56</f>
        <v>0</v>
      </c>
      <c r="K56" s="23"/>
      <c r="L56" s="23"/>
      <c r="M56" s="23"/>
      <c r="N56" s="15">
        <f aca="true" t="shared" si="15" ref="N56:N78">K56+L56+M56</f>
        <v>0</v>
      </c>
      <c r="O56" s="23"/>
      <c r="P56" s="23"/>
      <c r="Q56" s="23"/>
      <c r="R56" s="23"/>
      <c r="S56" s="23"/>
      <c r="T56" s="23"/>
      <c r="U56" s="5">
        <f t="shared" si="5"/>
        <v>0</v>
      </c>
      <c r="V56" s="68">
        <f t="shared" si="7"/>
        <v>0</v>
      </c>
      <c r="W56" s="78"/>
      <c r="X56" s="23"/>
      <c r="Y56" s="6" t="e">
        <f>K56/X56*100</f>
        <v>#DIV/0!</v>
      </c>
      <c r="Z56" s="84"/>
      <c r="AA56" s="112" t="e">
        <f t="shared" si="6"/>
        <v>#DIV/0!</v>
      </c>
    </row>
    <row r="57" spans="1:27" ht="15.75" customHeight="1" hidden="1">
      <c r="A57" s="116" t="s">
        <v>149</v>
      </c>
      <c r="B57" s="14"/>
      <c r="C57" s="14"/>
      <c r="D57" s="14"/>
      <c r="E57" s="11">
        <f t="shared" si="3"/>
        <v>32300</v>
      </c>
      <c r="F57" s="24"/>
      <c r="G57" s="24">
        <v>32300</v>
      </c>
      <c r="H57" s="24"/>
      <c r="I57" s="24"/>
      <c r="J57" s="25">
        <f t="shared" si="14"/>
        <v>0</v>
      </c>
      <c r="K57" s="24"/>
      <c r="L57" s="24"/>
      <c r="M57" s="24"/>
      <c r="N57" s="15">
        <f t="shared" si="15"/>
        <v>0</v>
      </c>
      <c r="O57" s="24"/>
      <c r="P57" s="24"/>
      <c r="Q57" s="24">
        <v>4307.8</v>
      </c>
      <c r="R57" s="24"/>
      <c r="S57" s="24"/>
      <c r="T57" s="24"/>
      <c r="U57" s="5">
        <f t="shared" si="5"/>
        <v>4307.8</v>
      </c>
      <c r="V57" s="68">
        <f t="shared" si="7"/>
        <v>4307.8</v>
      </c>
      <c r="W57" s="78"/>
      <c r="X57" s="23">
        <v>4052.8</v>
      </c>
      <c r="Y57" s="6"/>
      <c r="Z57" s="84"/>
      <c r="AA57" s="112">
        <f t="shared" si="6"/>
        <v>0</v>
      </c>
    </row>
    <row r="58" spans="1:27" ht="13.5" customHeight="1" hidden="1">
      <c r="A58" s="116" t="s">
        <v>65</v>
      </c>
      <c r="B58" s="14"/>
      <c r="C58" s="14"/>
      <c r="D58" s="14">
        <v>12632.8</v>
      </c>
      <c r="E58" s="11">
        <f t="shared" si="3"/>
        <v>11690</v>
      </c>
      <c r="F58" s="24">
        <v>11690</v>
      </c>
      <c r="G58" s="24"/>
      <c r="H58" s="24"/>
      <c r="I58" s="24">
        <v>14151.4</v>
      </c>
      <c r="J58" s="25">
        <f t="shared" si="14"/>
        <v>12668</v>
      </c>
      <c r="K58" s="24">
        <v>12668</v>
      </c>
      <c r="L58" s="24"/>
      <c r="M58" s="24"/>
      <c r="N58" s="15">
        <f t="shared" si="15"/>
        <v>12668</v>
      </c>
      <c r="O58" s="24"/>
      <c r="P58" s="24"/>
      <c r="Q58" s="24"/>
      <c r="R58" s="24"/>
      <c r="S58" s="24"/>
      <c r="T58" s="24"/>
      <c r="U58" s="5">
        <f t="shared" si="5"/>
        <v>0</v>
      </c>
      <c r="V58" s="68">
        <f t="shared" si="7"/>
        <v>12668</v>
      </c>
      <c r="W58" s="78"/>
      <c r="X58" s="23">
        <v>6679.7</v>
      </c>
      <c r="Y58" s="6">
        <f>K58/X58*100</f>
        <v>189.64923574412026</v>
      </c>
      <c r="Z58" s="84"/>
      <c r="AA58" s="112">
        <f t="shared" si="6"/>
        <v>0</v>
      </c>
    </row>
    <row r="59" spans="1:27" ht="15" hidden="1">
      <c r="A59" s="116" t="s">
        <v>152</v>
      </c>
      <c r="B59" s="14"/>
      <c r="C59" s="14"/>
      <c r="D59" s="14"/>
      <c r="E59" s="11">
        <f t="shared" si="3"/>
        <v>2190.6</v>
      </c>
      <c r="F59" s="14">
        <v>2190.6</v>
      </c>
      <c r="G59" s="14"/>
      <c r="H59" s="14"/>
      <c r="I59" s="14">
        <v>4150</v>
      </c>
      <c r="J59" s="25">
        <f t="shared" si="14"/>
        <v>2200</v>
      </c>
      <c r="K59" s="14">
        <v>2200</v>
      </c>
      <c r="L59" s="14"/>
      <c r="M59" s="14"/>
      <c r="N59" s="15">
        <f t="shared" si="15"/>
        <v>2200</v>
      </c>
      <c r="O59" s="14"/>
      <c r="P59" s="14">
        <v>-2435.86</v>
      </c>
      <c r="Q59" s="14"/>
      <c r="R59" s="14"/>
      <c r="S59" s="14"/>
      <c r="T59" s="14"/>
      <c r="U59" s="5">
        <f t="shared" si="5"/>
        <v>-2435.86</v>
      </c>
      <c r="V59" s="11"/>
      <c r="W59" s="78"/>
      <c r="X59" s="22"/>
      <c r="Y59" s="6"/>
      <c r="Z59" s="85"/>
      <c r="AA59" s="112" t="e">
        <f t="shared" si="6"/>
        <v>#DIV/0!</v>
      </c>
    </row>
    <row r="60" spans="1:27" ht="0.75" customHeight="1">
      <c r="A60" s="116" t="s">
        <v>79</v>
      </c>
      <c r="B60" s="14"/>
      <c r="C60" s="14"/>
      <c r="D60" s="23">
        <v>20082.2</v>
      </c>
      <c r="E60" s="11">
        <f t="shared" si="3"/>
        <v>17974.6</v>
      </c>
      <c r="F60" s="24">
        <f>17103.1+10.6+179.4</f>
        <v>17293.1</v>
      </c>
      <c r="G60" s="24"/>
      <c r="H60" s="24">
        <v>681.5</v>
      </c>
      <c r="I60" s="24">
        <v>23991.8</v>
      </c>
      <c r="J60" s="25">
        <f t="shared" si="14"/>
        <v>32013.9</v>
      </c>
      <c r="K60" s="24">
        <v>32013.9</v>
      </c>
      <c r="L60" s="24"/>
      <c r="M60" s="24"/>
      <c r="N60" s="15">
        <f t="shared" si="15"/>
        <v>32013.9</v>
      </c>
      <c r="O60" s="24"/>
      <c r="P60" s="24"/>
      <c r="Q60" s="24"/>
      <c r="R60" s="24"/>
      <c r="S60" s="24"/>
      <c r="T60" s="24"/>
      <c r="U60" s="5">
        <f t="shared" si="5"/>
        <v>0</v>
      </c>
      <c r="V60" s="68"/>
      <c r="W60" s="78"/>
      <c r="X60" s="23">
        <v>9658.6</v>
      </c>
      <c r="Y60" s="6">
        <f>K60/X60*100</f>
        <v>331.45486923570706</v>
      </c>
      <c r="Z60" s="84"/>
      <c r="AA60" s="112" t="e">
        <f t="shared" si="6"/>
        <v>#DIV/0!</v>
      </c>
    </row>
    <row r="61" spans="1:27" ht="13.5" customHeight="1" hidden="1">
      <c r="A61" s="116" t="s">
        <v>80</v>
      </c>
      <c r="B61" s="14"/>
      <c r="C61" s="14"/>
      <c r="D61" s="23">
        <v>11179.7</v>
      </c>
      <c r="E61" s="11">
        <f t="shared" si="3"/>
        <v>11179.7</v>
      </c>
      <c r="F61" s="24">
        <v>11179.7</v>
      </c>
      <c r="G61" s="24"/>
      <c r="H61" s="24"/>
      <c r="I61" s="24">
        <v>13681.7</v>
      </c>
      <c r="J61" s="25">
        <f t="shared" si="14"/>
        <v>10991.4</v>
      </c>
      <c r="K61" s="24">
        <v>10991.4</v>
      </c>
      <c r="L61" s="24"/>
      <c r="M61" s="24"/>
      <c r="N61" s="15">
        <f t="shared" si="15"/>
        <v>10991.4</v>
      </c>
      <c r="O61" s="24"/>
      <c r="P61" s="24"/>
      <c r="Q61" s="24"/>
      <c r="R61" s="24"/>
      <c r="S61" s="24"/>
      <c r="T61" s="24"/>
      <c r="U61" s="5">
        <f t="shared" si="5"/>
        <v>0</v>
      </c>
      <c r="V61" s="68">
        <f t="shared" si="7"/>
        <v>10991.4</v>
      </c>
      <c r="W61" s="78"/>
      <c r="X61" s="23">
        <v>7258.2</v>
      </c>
      <c r="Y61" s="6">
        <f>K61/X61*100</f>
        <v>151.43423989418864</v>
      </c>
      <c r="Z61" s="84"/>
      <c r="AA61" s="112">
        <f t="shared" si="6"/>
        <v>0</v>
      </c>
    </row>
    <row r="62" spans="1:27" ht="11.25" customHeight="1" hidden="1">
      <c r="A62" s="116" t="s">
        <v>81</v>
      </c>
      <c r="B62" s="14"/>
      <c r="C62" s="14"/>
      <c r="D62" s="14"/>
      <c r="E62" s="11">
        <f t="shared" si="3"/>
        <v>0</v>
      </c>
      <c r="F62" s="14"/>
      <c r="G62" s="14"/>
      <c r="H62" s="14"/>
      <c r="I62" s="14"/>
      <c r="J62" s="25">
        <f t="shared" si="14"/>
        <v>0</v>
      </c>
      <c r="K62" s="14"/>
      <c r="L62" s="14"/>
      <c r="M62" s="14"/>
      <c r="N62" s="15">
        <f t="shared" si="15"/>
        <v>0</v>
      </c>
      <c r="O62" s="14"/>
      <c r="P62" s="14"/>
      <c r="Q62" s="14"/>
      <c r="R62" s="14"/>
      <c r="S62" s="14"/>
      <c r="T62" s="14"/>
      <c r="U62" s="5">
        <f t="shared" si="5"/>
        <v>0</v>
      </c>
      <c r="V62" s="68">
        <f t="shared" si="7"/>
        <v>0</v>
      </c>
      <c r="W62" s="78"/>
      <c r="X62" s="23">
        <v>59619.5</v>
      </c>
      <c r="Y62" s="6">
        <f>K62/X62*100</f>
        <v>0</v>
      </c>
      <c r="Z62" s="84"/>
      <c r="AA62" s="112" t="e">
        <f t="shared" si="6"/>
        <v>#DIV/0!</v>
      </c>
    </row>
    <row r="63" spans="1:27" ht="15" customHeight="1">
      <c r="A63" s="117" t="s">
        <v>69</v>
      </c>
      <c r="B63" s="32"/>
      <c r="C63" s="32"/>
      <c r="D63" s="32"/>
      <c r="E63" s="107"/>
      <c r="F63" s="32"/>
      <c r="G63" s="32"/>
      <c r="H63" s="32"/>
      <c r="I63" s="32"/>
      <c r="J63" s="108"/>
      <c r="K63" s="32"/>
      <c r="L63" s="32"/>
      <c r="M63" s="32"/>
      <c r="N63" s="109"/>
      <c r="O63" s="32"/>
      <c r="P63" s="32"/>
      <c r="Q63" s="32"/>
      <c r="R63" s="32"/>
      <c r="S63" s="32"/>
      <c r="T63" s="32"/>
      <c r="U63" s="32"/>
      <c r="V63" s="68">
        <f>V64</f>
        <v>400</v>
      </c>
      <c r="W63" s="68">
        <f>W64</f>
        <v>0</v>
      </c>
      <c r="X63" s="68">
        <f>X64</f>
        <v>0</v>
      </c>
      <c r="Y63" s="68">
        <f>Y64</f>
        <v>0</v>
      </c>
      <c r="Z63" s="68">
        <f>Z64</f>
        <v>373.3</v>
      </c>
      <c r="AA63" s="112">
        <f t="shared" si="6"/>
        <v>93.325</v>
      </c>
    </row>
    <row r="64" spans="1:27" ht="15" customHeight="1">
      <c r="A64" s="119" t="s">
        <v>191</v>
      </c>
      <c r="B64" s="32"/>
      <c r="C64" s="32"/>
      <c r="D64" s="32"/>
      <c r="E64" s="107"/>
      <c r="F64" s="32"/>
      <c r="G64" s="32"/>
      <c r="H64" s="32"/>
      <c r="I64" s="32"/>
      <c r="J64" s="108"/>
      <c r="K64" s="32"/>
      <c r="L64" s="32"/>
      <c r="M64" s="32"/>
      <c r="N64" s="109"/>
      <c r="O64" s="32"/>
      <c r="P64" s="32"/>
      <c r="Q64" s="32"/>
      <c r="R64" s="32"/>
      <c r="S64" s="32"/>
      <c r="T64" s="32"/>
      <c r="U64" s="32"/>
      <c r="V64" s="77">
        <v>400</v>
      </c>
      <c r="W64" s="78"/>
      <c r="X64" s="23"/>
      <c r="Y64" s="11"/>
      <c r="Z64" s="110">
        <v>373.3</v>
      </c>
      <c r="AA64" s="112">
        <f t="shared" si="6"/>
        <v>93.325</v>
      </c>
    </row>
    <row r="65" spans="1:27" ht="14.25" customHeight="1">
      <c r="A65" s="117" t="s">
        <v>82</v>
      </c>
      <c r="B65" s="5">
        <f>SUM(B66:B68)</f>
        <v>4478</v>
      </c>
      <c r="C65" s="5">
        <f>SUM(C66:C68)</f>
        <v>0</v>
      </c>
      <c r="D65" s="5">
        <f>SUM(D66:D68)</f>
        <v>5358.2</v>
      </c>
      <c r="E65" s="5">
        <f aca="true" t="shared" si="16" ref="E65:M65">SUM(E66:E69)</f>
        <v>9716.8</v>
      </c>
      <c r="F65" s="5">
        <f t="shared" si="16"/>
        <v>7876.799999999999</v>
      </c>
      <c r="G65" s="5">
        <f t="shared" si="16"/>
        <v>1840</v>
      </c>
      <c r="H65" s="5">
        <f t="shared" si="16"/>
        <v>0</v>
      </c>
      <c r="I65" s="5">
        <f t="shared" si="16"/>
        <v>10772.8</v>
      </c>
      <c r="J65" s="54">
        <f t="shared" si="16"/>
        <v>8669.3</v>
      </c>
      <c r="K65" s="5">
        <f t="shared" si="16"/>
        <v>8340</v>
      </c>
      <c r="L65" s="5">
        <f t="shared" si="16"/>
        <v>329.3</v>
      </c>
      <c r="M65" s="5">
        <f t="shared" si="16"/>
        <v>0</v>
      </c>
      <c r="N65" s="67">
        <f t="shared" si="15"/>
        <v>8669.3</v>
      </c>
      <c r="O65" s="5">
        <f aca="true" t="shared" si="17" ref="O65:T65">SUM(O66:O69)</f>
        <v>0</v>
      </c>
      <c r="P65" s="5">
        <f t="shared" si="17"/>
        <v>0</v>
      </c>
      <c r="Q65" s="5">
        <f t="shared" si="17"/>
        <v>0</v>
      </c>
      <c r="R65" s="5">
        <f t="shared" si="17"/>
        <v>0</v>
      </c>
      <c r="S65" s="5">
        <f t="shared" si="17"/>
        <v>0</v>
      </c>
      <c r="T65" s="5">
        <f t="shared" si="17"/>
        <v>0</v>
      </c>
      <c r="U65" s="5">
        <f t="shared" si="5"/>
        <v>0</v>
      </c>
      <c r="V65" s="68">
        <f>V66</f>
        <v>24185.1</v>
      </c>
      <c r="W65" s="68">
        <f>SUM(W66:W68)</f>
        <v>0</v>
      </c>
      <c r="X65" s="68">
        <f>SUM(X66:X68)</f>
        <v>0</v>
      </c>
      <c r="Y65" s="68">
        <f>SUM(Y66:Y68)</f>
        <v>0</v>
      </c>
      <c r="Z65" s="68">
        <f>SUM(Z66:Z68)</f>
        <v>23080.3</v>
      </c>
      <c r="AA65" s="112">
        <f t="shared" si="6"/>
        <v>95.43189815216807</v>
      </c>
    </row>
    <row r="66" spans="1:27" ht="14.25" customHeight="1">
      <c r="A66" s="116" t="s">
        <v>185</v>
      </c>
      <c r="B66" s="14">
        <v>4478</v>
      </c>
      <c r="C66" s="14"/>
      <c r="D66" s="14">
        <v>5358.2</v>
      </c>
      <c r="E66" s="11">
        <f t="shared" si="3"/>
        <v>3072.6</v>
      </c>
      <c r="F66" s="14">
        <v>3072.6</v>
      </c>
      <c r="G66" s="14"/>
      <c r="H66" s="14"/>
      <c r="I66" s="14">
        <f>3106.5</f>
        <v>3106.5</v>
      </c>
      <c r="J66" s="25">
        <f>K66+L66+M66</f>
        <v>2700</v>
      </c>
      <c r="K66" s="14">
        <v>2700</v>
      </c>
      <c r="L66" s="14"/>
      <c r="M66" s="14"/>
      <c r="N66" s="15">
        <f t="shared" si="15"/>
        <v>2700</v>
      </c>
      <c r="O66" s="14"/>
      <c r="P66" s="14"/>
      <c r="Q66" s="14"/>
      <c r="R66" s="14"/>
      <c r="S66" s="14"/>
      <c r="T66" s="14"/>
      <c r="U66" s="5">
        <f t="shared" si="5"/>
        <v>0</v>
      </c>
      <c r="V66" s="77">
        <v>24185.1</v>
      </c>
      <c r="W66" s="78"/>
      <c r="X66" s="23"/>
      <c r="Y66" s="6"/>
      <c r="Z66" s="84">
        <v>23080.3</v>
      </c>
      <c r="AA66" s="112">
        <f t="shared" si="6"/>
        <v>95.43189815216807</v>
      </c>
    </row>
    <row r="67" spans="1:27" ht="0.75" customHeight="1" hidden="1">
      <c r="A67" s="116" t="s">
        <v>154</v>
      </c>
      <c r="B67" s="14"/>
      <c r="C67" s="14"/>
      <c r="D67" s="14"/>
      <c r="E67" s="11">
        <f t="shared" si="3"/>
        <v>4268.2</v>
      </c>
      <c r="F67" s="14">
        <v>4268.2</v>
      </c>
      <c r="G67" s="14"/>
      <c r="H67" s="14"/>
      <c r="I67" s="14">
        <v>6666.3</v>
      </c>
      <c r="J67" s="25">
        <f>K67+L67+M67</f>
        <v>5169.3</v>
      </c>
      <c r="K67" s="14">
        <v>4840</v>
      </c>
      <c r="L67" s="14">
        <v>329.3</v>
      </c>
      <c r="M67" s="14"/>
      <c r="N67" s="15">
        <f t="shared" si="15"/>
        <v>5169.3</v>
      </c>
      <c r="O67" s="14"/>
      <c r="P67" s="14"/>
      <c r="Q67" s="14"/>
      <c r="R67" s="14"/>
      <c r="S67" s="14"/>
      <c r="T67" s="14"/>
      <c r="U67" s="5">
        <f t="shared" si="5"/>
        <v>0</v>
      </c>
      <c r="V67" s="77"/>
      <c r="W67" s="78"/>
      <c r="X67" s="23"/>
      <c r="Y67" s="6"/>
      <c r="Z67" s="84"/>
      <c r="AA67" s="112" t="e">
        <f t="shared" si="6"/>
        <v>#DIV/0!</v>
      </c>
    </row>
    <row r="68" spans="1:27" ht="12" customHeight="1" hidden="1">
      <c r="A68" s="116" t="s">
        <v>164</v>
      </c>
      <c r="B68" s="14"/>
      <c r="C68" s="14"/>
      <c r="D68" s="14"/>
      <c r="E68" s="11">
        <f t="shared" si="3"/>
        <v>536</v>
      </c>
      <c r="F68" s="14">
        <v>536</v>
      </c>
      <c r="G68" s="14"/>
      <c r="H68" s="14"/>
      <c r="I68" s="14">
        <v>1000</v>
      </c>
      <c r="J68" s="25">
        <f>K68+L68+M68</f>
        <v>800</v>
      </c>
      <c r="K68" s="14">
        <v>800</v>
      </c>
      <c r="L68" s="14"/>
      <c r="M68" s="14"/>
      <c r="N68" s="15">
        <f t="shared" si="15"/>
        <v>800</v>
      </c>
      <c r="O68" s="14"/>
      <c r="P68" s="14"/>
      <c r="Q68" s="14"/>
      <c r="R68" s="14"/>
      <c r="S68" s="14"/>
      <c r="T68" s="14"/>
      <c r="U68" s="5">
        <f t="shared" si="5"/>
        <v>0</v>
      </c>
      <c r="V68" s="77"/>
      <c r="W68" s="78"/>
      <c r="X68" s="23"/>
      <c r="Y68" s="6"/>
      <c r="Z68" s="84"/>
      <c r="AA68" s="112" t="e">
        <f t="shared" si="6"/>
        <v>#DIV/0!</v>
      </c>
    </row>
    <row r="69" spans="1:27" ht="13.5" customHeight="1" hidden="1">
      <c r="A69" s="116" t="s">
        <v>91</v>
      </c>
      <c r="B69" s="14"/>
      <c r="C69" s="14"/>
      <c r="D69" s="14"/>
      <c r="E69" s="11">
        <f t="shared" si="3"/>
        <v>1840</v>
      </c>
      <c r="F69" s="14"/>
      <c r="G69" s="14">
        <v>1840</v>
      </c>
      <c r="H69" s="14"/>
      <c r="I69" s="14"/>
      <c r="J69" s="25">
        <f>K69+L69+M69</f>
        <v>0</v>
      </c>
      <c r="K69" s="14"/>
      <c r="L69" s="14"/>
      <c r="M69" s="14"/>
      <c r="N69" s="15">
        <f t="shared" si="15"/>
        <v>0</v>
      </c>
      <c r="O69" s="14"/>
      <c r="P69" s="14"/>
      <c r="Q69" s="14"/>
      <c r="R69" s="14"/>
      <c r="S69" s="14"/>
      <c r="T69" s="14"/>
      <c r="U69" s="5">
        <f aca="true" t="shared" si="18" ref="U69:U79">O69+P69+Q69+T69+R69+S69</f>
        <v>0</v>
      </c>
      <c r="V69" s="68">
        <f>N69+U69</f>
        <v>0</v>
      </c>
      <c r="W69" s="78"/>
      <c r="X69" s="23">
        <v>881.2</v>
      </c>
      <c r="Y69" s="6">
        <f>K69/X69*100</f>
        <v>0</v>
      </c>
      <c r="Z69" s="84"/>
      <c r="AA69" s="112" t="e">
        <f t="shared" si="6"/>
        <v>#DIV/0!</v>
      </c>
    </row>
    <row r="70" spans="1:27" ht="13.5" customHeight="1">
      <c r="A70" s="117" t="s">
        <v>92</v>
      </c>
      <c r="B70" s="5">
        <f aca="true" t="shared" si="19" ref="B70:M70">SUM(B71:B72)</f>
        <v>1000</v>
      </c>
      <c r="C70" s="5">
        <f t="shared" si="19"/>
        <v>0</v>
      </c>
      <c r="D70" s="5">
        <f t="shared" si="19"/>
        <v>8000</v>
      </c>
      <c r="E70" s="5">
        <f t="shared" si="19"/>
        <v>4306</v>
      </c>
      <c r="F70" s="5">
        <f t="shared" si="19"/>
        <v>4146</v>
      </c>
      <c r="G70" s="5">
        <f t="shared" si="19"/>
        <v>0</v>
      </c>
      <c r="H70" s="5">
        <f t="shared" si="19"/>
        <v>160</v>
      </c>
      <c r="I70" s="5">
        <f t="shared" si="19"/>
        <v>13086</v>
      </c>
      <c r="J70" s="54">
        <f t="shared" si="19"/>
        <v>4200</v>
      </c>
      <c r="K70" s="5">
        <f t="shared" si="19"/>
        <v>4200</v>
      </c>
      <c r="L70" s="5">
        <f t="shared" si="19"/>
        <v>0</v>
      </c>
      <c r="M70" s="5">
        <f t="shared" si="19"/>
        <v>0</v>
      </c>
      <c r="N70" s="67">
        <f t="shared" si="15"/>
        <v>4200</v>
      </c>
      <c r="O70" s="5">
        <f aca="true" t="shared" si="20" ref="O70:T70">SUM(O71:O72)</f>
        <v>0</v>
      </c>
      <c r="P70" s="5">
        <f t="shared" si="20"/>
        <v>0</v>
      </c>
      <c r="Q70" s="5">
        <f t="shared" si="20"/>
        <v>0</v>
      </c>
      <c r="R70" s="5">
        <f t="shared" si="20"/>
        <v>0</v>
      </c>
      <c r="S70" s="5">
        <f t="shared" si="20"/>
        <v>0</v>
      </c>
      <c r="T70" s="5">
        <f t="shared" si="20"/>
        <v>0</v>
      </c>
      <c r="U70" s="5">
        <f t="shared" si="18"/>
        <v>0</v>
      </c>
      <c r="V70" s="68">
        <f>SUM(V71:V72)</f>
        <v>8700</v>
      </c>
      <c r="W70" s="68">
        <f>SUM(W71:W72)</f>
        <v>0</v>
      </c>
      <c r="X70" s="68">
        <f>SUM(X71:X72)</f>
        <v>0</v>
      </c>
      <c r="Y70" s="68">
        <f>SUM(Y71:Y72)</f>
        <v>0</v>
      </c>
      <c r="Z70" s="68">
        <f>SUM(Z71:Z72)</f>
        <v>8087.4</v>
      </c>
      <c r="AA70" s="112">
        <f t="shared" si="6"/>
        <v>92.95862068965516</v>
      </c>
    </row>
    <row r="71" spans="1:27" ht="2.25" customHeight="1" hidden="1">
      <c r="A71" s="120" t="s">
        <v>169</v>
      </c>
      <c r="B71" s="14"/>
      <c r="C71" s="14"/>
      <c r="D71" s="14"/>
      <c r="E71" s="11">
        <f aca="true" t="shared" si="21" ref="E71:E77">F71+G71+H71</f>
        <v>0</v>
      </c>
      <c r="F71" s="14"/>
      <c r="G71" s="14"/>
      <c r="H71" s="14"/>
      <c r="I71" s="14"/>
      <c r="J71" s="25"/>
      <c r="K71" s="14"/>
      <c r="L71" s="14"/>
      <c r="M71" s="14"/>
      <c r="N71" s="15">
        <f t="shared" si="15"/>
        <v>0</v>
      </c>
      <c r="O71" s="14"/>
      <c r="P71" s="14"/>
      <c r="Q71" s="14"/>
      <c r="R71" s="14"/>
      <c r="S71" s="14"/>
      <c r="T71" s="14"/>
      <c r="U71" s="5">
        <f t="shared" si="18"/>
        <v>0</v>
      </c>
      <c r="V71" s="77"/>
      <c r="W71" s="78"/>
      <c r="X71" s="23"/>
      <c r="Y71" s="6"/>
      <c r="Z71" s="84"/>
      <c r="AA71" s="112" t="e">
        <f t="shared" si="6"/>
        <v>#DIV/0!</v>
      </c>
    </row>
    <row r="72" spans="1:27" ht="14.25" customHeight="1">
      <c r="A72" s="120" t="s">
        <v>136</v>
      </c>
      <c r="B72" s="14">
        <v>1000</v>
      </c>
      <c r="C72" s="14"/>
      <c r="D72" s="14">
        <v>8000</v>
      </c>
      <c r="E72" s="11">
        <f t="shared" si="21"/>
        <v>4306</v>
      </c>
      <c r="F72" s="14">
        <f>3000+1146</f>
        <v>4146</v>
      </c>
      <c r="G72" s="14"/>
      <c r="H72" s="14">
        <v>160</v>
      </c>
      <c r="I72" s="14">
        <v>13086</v>
      </c>
      <c r="J72" s="25">
        <f>K72+L72+M72</f>
        <v>4200</v>
      </c>
      <c r="K72" s="14">
        <v>4200</v>
      </c>
      <c r="L72" s="14"/>
      <c r="M72" s="14"/>
      <c r="N72" s="15">
        <f t="shared" si="15"/>
        <v>4200</v>
      </c>
      <c r="O72" s="14"/>
      <c r="P72" s="14"/>
      <c r="Q72" s="14"/>
      <c r="R72" s="14"/>
      <c r="S72" s="14"/>
      <c r="T72" s="14"/>
      <c r="U72" s="5">
        <f t="shared" si="18"/>
        <v>0</v>
      </c>
      <c r="V72" s="77">
        <v>8700</v>
      </c>
      <c r="W72" s="78"/>
      <c r="X72" s="23"/>
      <c r="Y72" s="6"/>
      <c r="Z72" s="127">
        <v>8087.4</v>
      </c>
      <c r="AA72" s="112">
        <f t="shared" si="6"/>
        <v>92.95862068965516</v>
      </c>
    </row>
    <row r="73" spans="1:27" ht="24" customHeight="1" hidden="1">
      <c r="A73" s="116" t="s">
        <v>103</v>
      </c>
      <c r="B73" s="14"/>
      <c r="C73" s="14"/>
      <c r="D73" s="14">
        <v>4600</v>
      </c>
      <c r="E73" s="11">
        <f t="shared" si="21"/>
        <v>7600</v>
      </c>
      <c r="F73" s="24">
        <v>7600</v>
      </c>
      <c r="G73" s="24"/>
      <c r="H73" s="24"/>
      <c r="I73" s="24">
        <v>5257</v>
      </c>
      <c r="J73" s="25">
        <f>K73+L73+M73</f>
        <v>5100</v>
      </c>
      <c r="K73" s="23">
        <f>4600+600-100</f>
        <v>5100</v>
      </c>
      <c r="L73" s="24"/>
      <c r="M73" s="24"/>
      <c r="N73" s="15">
        <f t="shared" si="15"/>
        <v>5100</v>
      </c>
      <c r="O73" s="24"/>
      <c r="P73" s="24"/>
      <c r="Q73" s="24"/>
      <c r="R73" s="24"/>
      <c r="S73" s="24"/>
      <c r="T73" s="24"/>
      <c r="U73" s="5">
        <f t="shared" si="18"/>
        <v>0</v>
      </c>
      <c r="V73" s="68">
        <f>N73+U73</f>
        <v>5100</v>
      </c>
      <c r="W73" s="78"/>
      <c r="X73" s="23">
        <v>3408.6</v>
      </c>
      <c r="Y73" s="6">
        <f>K73/X73*100</f>
        <v>149.62154550255238</v>
      </c>
      <c r="Z73" s="84"/>
      <c r="AA73" s="112">
        <f t="shared" si="6"/>
        <v>0</v>
      </c>
    </row>
    <row r="74" spans="1:27" ht="24" customHeight="1">
      <c r="A74" s="117" t="s">
        <v>195</v>
      </c>
      <c r="B74" s="14"/>
      <c r="C74" s="14"/>
      <c r="D74" s="14"/>
      <c r="E74" s="11"/>
      <c r="F74" s="24"/>
      <c r="G74" s="24"/>
      <c r="H74" s="24"/>
      <c r="I74" s="24"/>
      <c r="J74" s="25"/>
      <c r="K74" s="23"/>
      <c r="L74" s="24"/>
      <c r="M74" s="24"/>
      <c r="N74" s="15"/>
      <c r="O74" s="24"/>
      <c r="P74" s="24"/>
      <c r="Q74" s="24"/>
      <c r="R74" s="24"/>
      <c r="S74" s="24"/>
      <c r="T74" s="24"/>
      <c r="U74" s="5"/>
      <c r="V74" s="68">
        <f>V75+V76</f>
        <v>177</v>
      </c>
      <c r="W74" s="68">
        <f>W75+W76</f>
        <v>150</v>
      </c>
      <c r="X74" s="68">
        <f>X75+X76</f>
        <v>150</v>
      </c>
      <c r="Y74" s="68">
        <f>Y75+Y76</f>
        <v>150</v>
      </c>
      <c r="Z74" s="68">
        <f>Z75+Z76</f>
        <v>173</v>
      </c>
      <c r="AA74" s="112">
        <f t="shared" si="6"/>
        <v>97.74011299435028</v>
      </c>
    </row>
    <row r="75" spans="1:27" ht="15.75" customHeight="1">
      <c r="A75" s="116" t="s">
        <v>97</v>
      </c>
      <c r="B75" s="14"/>
      <c r="C75" s="14"/>
      <c r="D75" s="14"/>
      <c r="E75" s="11"/>
      <c r="F75" s="24"/>
      <c r="G75" s="24"/>
      <c r="H75" s="24"/>
      <c r="I75" s="24"/>
      <c r="J75" s="25"/>
      <c r="K75" s="23"/>
      <c r="L75" s="24"/>
      <c r="M75" s="24"/>
      <c r="N75" s="15"/>
      <c r="O75" s="24"/>
      <c r="P75" s="24"/>
      <c r="Q75" s="24"/>
      <c r="R75" s="24"/>
      <c r="S75" s="24"/>
      <c r="T75" s="24"/>
      <c r="U75" s="5"/>
      <c r="V75" s="77">
        <v>162</v>
      </c>
      <c r="W75" s="78"/>
      <c r="X75" s="23"/>
      <c r="Y75" s="6"/>
      <c r="Z75" s="85">
        <v>158</v>
      </c>
      <c r="AA75" s="112">
        <f t="shared" si="6"/>
        <v>97.53086419753086</v>
      </c>
    </row>
    <row r="76" spans="1:27" ht="15" customHeight="1">
      <c r="A76" s="116" t="s">
        <v>196</v>
      </c>
      <c r="B76" s="14"/>
      <c r="C76" s="14"/>
      <c r="D76" s="14"/>
      <c r="E76" s="11"/>
      <c r="F76" s="24"/>
      <c r="G76" s="24"/>
      <c r="H76" s="24"/>
      <c r="I76" s="24"/>
      <c r="J76" s="25"/>
      <c r="K76" s="23"/>
      <c r="L76" s="24"/>
      <c r="M76" s="24"/>
      <c r="N76" s="15"/>
      <c r="O76" s="24"/>
      <c r="P76" s="24"/>
      <c r="Q76" s="24"/>
      <c r="R76" s="24"/>
      <c r="S76" s="24"/>
      <c r="T76" s="24"/>
      <c r="U76" s="5"/>
      <c r="V76" s="77">
        <v>15</v>
      </c>
      <c r="W76" s="68">
        <v>150</v>
      </c>
      <c r="X76" s="68">
        <v>150</v>
      </c>
      <c r="Y76" s="68">
        <v>150</v>
      </c>
      <c r="Z76" s="77">
        <v>15</v>
      </c>
      <c r="AA76" s="112">
        <f t="shared" si="6"/>
        <v>100</v>
      </c>
    </row>
    <row r="77" spans="1:27" ht="12.75" customHeight="1" hidden="1">
      <c r="A77" s="116" t="s">
        <v>144</v>
      </c>
      <c r="B77" s="14"/>
      <c r="C77" s="14"/>
      <c r="D77" s="14"/>
      <c r="E77" s="11">
        <f t="shared" si="21"/>
        <v>37405.2</v>
      </c>
      <c r="F77" s="14">
        <f>35055.2+2350</f>
        <v>37405.2</v>
      </c>
      <c r="G77" s="14"/>
      <c r="H77" s="14"/>
      <c r="I77" s="14"/>
      <c r="J77" s="25">
        <f>K77+L77+M77</f>
        <v>0</v>
      </c>
      <c r="K77" s="14"/>
      <c r="L77" s="14"/>
      <c r="M77" s="14"/>
      <c r="N77" s="15">
        <f t="shared" si="15"/>
        <v>0</v>
      </c>
      <c r="O77" s="14"/>
      <c r="P77" s="14"/>
      <c r="Q77" s="14"/>
      <c r="R77" s="14"/>
      <c r="S77" s="14"/>
      <c r="T77" s="14"/>
      <c r="U77" s="5">
        <f t="shared" si="18"/>
        <v>0</v>
      </c>
      <c r="V77" s="68">
        <f>N77+U77</f>
        <v>0</v>
      </c>
      <c r="W77" s="90"/>
      <c r="X77" s="23"/>
      <c r="Y77" s="6"/>
      <c r="Z77" s="84"/>
      <c r="AA77" s="112" t="e">
        <f t="shared" si="6"/>
        <v>#DIV/0!</v>
      </c>
    </row>
    <row r="78" spans="1:27" ht="14.25" customHeight="1">
      <c r="A78" s="121" t="s">
        <v>108</v>
      </c>
      <c r="B78" s="5" t="e">
        <f>SUM(B17+B36+B42+B49+#REF!+B65+B70+#REF!+#REF!)</f>
        <v>#REF!</v>
      </c>
      <c r="C78" s="5" t="e">
        <f>SUM(C17+C36+C42+C49+#REF!+C65+C70+#REF!+#REF!)</f>
        <v>#REF!</v>
      </c>
      <c r="D78" s="6" t="e">
        <f>SUM(D17+D36+D42+D49+#REF!+#REF!+D65+D70+#REF!+#REF!)</f>
        <v>#REF!</v>
      </c>
      <c r="E78" s="6" t="e">
        <f>SUM(E17+E36+E42+E49+#REF!+#REF!+E65+E70+#REF!+#REF!)</f>
        <v>#REF!</v>
      </c>
      <c r="F78" s="6" t="e">
        <f>SUM(F17+F36+F42+F49+#REF!+#REF!+F65+F70+#REF!+#REF!)</f>
        <v>#REF!</v>
      </c>
      <c r="G78" s="6" t="e">
        <f>SUM(G17+G36+G42+G49+#REF!+#REF!+G65+G70+#REF!+#REF!)</f>
        <v>#REF!</v>
      </c>
      <c r="H78" s="6" t="e">
        <f>SUM(H17+H36+H42+H49+#REF!+#REF!+H65+H70+#REF!+#REF!)</f>
        <v>#REF!</v>
      </c>
      <c r="I78" s="6" t="e">
        <f>SUM(I17+I36+I42+I49+#REF!+#REF!+I65+I70+#REF!+#REF!)</f>
        <v>#REF!</v>
      </c>
      <c r="J78" s="55" t="e">
        <f>SUM(J17+J36+J42+J49+#REF!+#REF!+J65+J70+#REF!+#REF!)</f>
        <v>#REF!</v>
      </c>
      <c r="K78" s="6" t="e">
        <f>SUM(K17+K36+K42+K49+#REF!+#REF!+K65+K70+#REF!+#REF!)</f>
        <v>#REF!</v>
      </c>
      <c r="L78" s="6" t="e">
        <f>SUM(L17+L36+L42+L49+#REF!+#REF!+L65+L70+#REF!+#REF!)</f>
        <v>#REF!</v>
      </c>
      <c r="M78" s="6" t="e">
        <f>SUM(M17+M36+M42+M49+#REF!+#REF!+M65+M70+#REF!+#REF!)</f>
        <v>#REF!</v>
      </c>
      <c r="N78" s="122" t="e">
        <f t="shared" si="15"/>
        <v>#REF!</v>
      </c>
      <c r="O78" s="68" t="e">
        <f>SUM(O17+O36+O42+O49+#REF!+#REF!+O65+O70+#REF!+#REF!)</f>
        <v>#REF!</v>
      </c>
      <c r="P78" s="68" t="e">
        <f>SUM(P17+P36+P42+P49+#REF!+#REF!+P65+P70+#REF!+#REF!)</f>
        <v>#REF!</v>
      </c>
      <c r="Q78" s="123" t="e">
        <f>SUM(Q17+Q36+Q42+Q49+#REF!+#REF!+Q65+Q70+#REF!+#REF!)</f>
        <v>#REF!</v>
      </c>
      <c r="R78" s="68" t="e">
        <f>SUM(R17+R36+R42+R49+#REF!+#REF!+R65+R70+#REF!+#REF!)</f>
        <v>#REF!</v>
      </c>
      <c r="S78" s="68" t="e">
        <f>SUM(S17+S36+S42+S49+#REF!+#REF!+S65+S70+#REF!+#REF!)</f>
        <v>#REF!</v>
      </c>
      <c r="T78" s="68" t="e">
        <f>SUM(T17+T36+T42+T49+#REF!+#REF!+T65+T70+#REF!+#REF!)</f>
        <v>#REF!</v>
      </c>
      <c r="U78" s="5" t="e">
        <f t="shared" si="18"/>
        <v>#REF!</v>
      </c>
      <c r="V78" s="124">
        <f>V17+V34+V36+V42+V49+V65+V70+V63+V74</f>
        <v>79212.6</v>
      </c>
      <c r="W78" s="124" t="e">
        <f>W17+W34+W36+W42+W49+W65+W70+W63+W74</f>
        <v>#REF!</v>
      </c>
      <c r="X78" s="124" t="e">
        <f>X17+X34+X36+X42+X49+X65+X70+X63+X74</f>
        <v>#REF!</v>
      </c>
      <c r="Y78" s="124" t="e">
        <f>Y17+Y34+Y36+Y42+Y49+Y65+Y70+Y63+Y74</f>
        <v>#REF!</v>
      </c>
      <c r="Z78" s="124">
        <f>Z17+Z34+Z36+Z42+Z49+Z65+Z70+Z63+Z74</f>
        <v>75469.4</v>
      </c>
      <c r="AA78" s="112">
        <f t="shared" si="6"/>
        <v>95.27448915955289</v>
      </c>
    </row>
    <row r="79" spans="1:25" ht="8.25" customHeight="1" hidden="1" thickBot="1">
      <c r="A79" s="97" t="s">
        <v>109</v>
      </c>
      <c r="B79" s="98"/>
      <c r="C79" s="98"/>
      <c r="D79" s="99">
        <v>0</v>
      </c>
      <c r="E79" s="100">
        <f>-43123.7-16350</f>
        <v>-59473.7</v>
      </c>
      <c r="F79" s="98"/>
      <c r="G79" s="98"/>
      <c r="H79" s="98"/>
      <c r="I79" s="99">
        <v>0</v>
      </c>
      <c r="J79" s="101">
        <v>0</v>
      </c>
      <c r="K79" s="99">
        <v>63802.8</v>
      </c>
      <c r="L79" s="99">
        <v>0</v>
      </c>
      <c r="M79" s="99">
        <v>0</v>
      </c>
      <c r="N79" s="102">
        <v>-63802.8</v>
      </c>
      <c r="O79" s="99">
        <v>0</v>
      </c>
      <c r="P79" s="99">
        <v>0</v>
      </c>
      <c r="Q79" s="103">
        <v>-15577.01</v>
      </c>
      <c r="R79" s="99"/>
      <c r="S79" s="99"/>
      <c r="T79" s="99">
        <v>0</v>
      </c>
      <c r="U79" s="79">
        <f t="shared" si="18"/>
        <v>-15577.01</v>
      </c>
      <c r="V79" s="92">
        <f>N79+U79</f>
        <v>-79379.81</v>
      </c>
      <c r="W79" s="91"/>
      <c r="X79" s="80">
        <v>76369.2</v>
      </c>
      <c r="Y79" s="81"/>
    </row>
    <row r="80" spans="1:20" ht="15" customHeight="1">
      <c r="A80" s="44"/>
      <c r="B80" s="45"/>
      <c r="C80" s="45"/>
      <c r="D80" s="45"/>
      <c r="E80" t="s">
        <v>159</v>
      </c>
      <c r="F80" s="42">
        <v>19806.2</v>
      </c>
      <c r="I80" s="62"/>
      <c r="K80" s="62"/>
      <c r="L80" s="43"/>
      <c r="O80" s="69" t="e">
        <f>#REF!-#REF!</f>
        <v>#REF!</v>
      </c>
      <c r="P80" s="69" t="e">
        <f>#REF!-#REF!</f>
        <v>#REF!</v>
      </c>
      <c r="Q80" s="70" t="e">
        <f>#REF!-#REF!</f>
        <v>#REF!</v>
      </c>
      <c r="R80" s="69" t="e">
        <f>#REF!-#REF!</f>
        <v>#REF!</v>
      </c>
      <c r="S80" s="69" t="e">
        <f>#REF!-#REF!</f>
        <v>#REF!</v>
      </c>
      <c r="T80" s="69" t="e">
        <f>#REF!-#REF!</f>
        <v>#REF!</v>
      </c>
    </row>
    <row r="81" spans="1:6" ht="15" customHeight="1">
      <c r="A81" s="47"/>
      <c r="B81" s="45"/>
      <c r="C81" s="45"/>
      <c r="D81" s="45"/>
      <c r="F81" s="64" t="e">
        <f>#REF!+#REF!+#REF!+#REF!+F80</f>
        <v>#REF!</v>
      </c>
    </row>
    <row r="82" spans="1:4" ht="12.75" customHeight="1">
      <c r="A82" s="44"/>
      <c r="B82" s="45"/>
      <c r="C82" s="45"/>
      <c r="D82" s="45"/>
    </row>
    <row r="83" spans="1:4" ht="12.75" customHeight="1">
      <c r="A83" s="44"/>
      <c r="B83" s="45"/>
      <c r="C83" s="45"/>
      <c r="D83" s="45"/>
    </row>
    <row r="84" spans="2:4" ht="12.75">
      <c r="B84" s="45"/>
      <c r="C84" s="45"/>
      <c r="D84" s="45"/>
    </row>
    <row r="85" spans="1:4" ht="15">
      <c r="A85" s="44"/>
      <c r="B85" s="45"/>
      <c r="C85" s="45"/>
      <c r="D85" s="45"/>
    </row>
    <row r="86" spans="1:4" ht="15">
      <c r="A86" s="47"/>
      <c r="B86" s="45"/>
      <c r="C86" s="45"/>
      <c r="D86" s="45"/>
    </row>
    <row r="87" spans="1:4" ht="15">
      <c r="A87" s="44"/>
      <c r="B87" s="45"/>
      <c r="C87" s="45"/>
      <c r="D87" s="45"/>
    </row>
    <row r="88" spans="1:4" ht="15">
      <c r="A88" s="44"/>
      <c r="B88" s="45"/>
      <c r="C88" s="45"/>
      <c r="D88" s="45"/>
    </row>
    <row r="89" spans="1:4" ht="12.75">
      <c r="A89" s="45"/>
      <c r="B89" s="45"/>
      <c r="C89" s="45"/>
      <c r="D89" s="45"/>
    </row>
    <row r="90" spans="1:4" ht="15">
      <c r="A90" s="44"/>
      <c r="B90" s="45"/>
      <c r="C90" s="45"/>
      <c r="D90" s="45"/>
    </row>
    <row r="91" spans="1:4" ht="12.75">
      <c r="A91" s="45"/>
      <c r="B91" s="45"/>
      <c r="C91" s="45"/>
      <c r="D91" s="45"/>
    </row>
    <row r="92" spans="1:4" ht="12.75">
      <c r="A92" s="45"/>
      <c r="B92" s="45"/>
      <c r="C92" s="45"/>
      <c r="D92" s="45"/>
    </row>
    <row r="93" spans="1:4" ht="12.75">
      <c r="A93" s="45"/>
      <c r="B93" s="45"/>
      <c r="C93" s="45"/>
      <c r="D93" s="45"/>
    </row>
    <row r="94" spans="1:4" ht="12.75">
      <c r="A94" s="45"/>
      <c r="B94" s="45"/>
      <c r="C94" s="45"/>
      <c r="D94" s="45"/>
    </row>
    <row r="95" spans="1:4" ht="12.75">
      <c r="A95" s="45"/>
      <c r="B95" s="45"/>
      <c r="C95" s="45"/>
      <c r="D95" s="45"/>
    </row>
    <row r="96" spans="1:4" ht="12.75">
      <c r="A96" s="45"/>
      <c r="B96" s="45"/>
      <c r="C96" s="45"/>
      <c r="D96" s="45"/>
    </row>
    <row r="97" spans="1:4" ht="12.75">
      <c r="A97" s="45"/>
      <c r="B97" s="45"/>
      <c r="C97" s="45"/>
      <c r="D97" s="45"/>
    </row>
    <row r="98" spans="1:4" ht="12.75">
      <c r="A98" s="45"/>
      <c r="B98" s="45"/>
      <c r="C98" s="45"/>
      <c r="D98" s="45"/>
    </row>
    <row r="99" spans="1:4" ht="12.75">
      <c r="A99" s="45"/>
      <c r="B99" s="45"/>
      <c r="C99" s="45"/>
      <c r="D99" s="45"/>
    </row>
    <row r="100" spans="1:4" ht="12.75">
      <c r="A100" s="45"/>
      <c r="B100" s="45"/>
      <c r="C100" s="45"/>
      <c r="D100" s="45"/>
    </row>
    <row r="101" spans="1:4" ht="12.75">
      <c r="A101" s="45"/>
      <c r="B101" s="45"/>
      <c r="C101" s="45"/>
      <c r="D101" s="45"/>
    </row>
    <row r="102" spans="1:4" ht="12.75">
      <c r="A102" s="45"/>
      <c r="B102" s="45"/>
      <c r="C102" s="45"/>
      <c r="D102" s="45"/>
    </row>
    <row r="103" spans="1:4" ht="12.75">
      <c r="A103" s="45"/>
      <c r="B103" s="45"/>
      <c r="C103" s="45"/>
      <c r="D103" s="45"/>
    </row>
    <row r="104" spans="1:4" ht="12.75">
      <c r="A104" s="45"/>
      <c r="B104" s="45"/>
      <c r="C104" s="45"/>
      <c r="D104" s="45"/>
    </row>
    <row r="105" spans="1:4" ht="12.75">
      <c r="A105" s="45"/>
      <c r="B105" s="45"/>
      <c r="C105" s="45"/>
      <c r="D105" s="45"/>
    </row>
    <row r="106" spans="1:4" ht="12.75">
      <c r="A106" s="45"/>
      <c r="B106" s="45"/>
      <c r="C106" s="45"/>
      <c r="D106" s="45"/>
    </row>
    <row r="107" spans="1:4" ht="12.75">
      <c r="A107" s="45"/>
      <c r="B107" s="45"/>
      <c r="C107" s="45"/>
      <c r="D107" s="45"/>
    </row>
    <row r="108" spans="1:4" ht="12.75">
      <c r="A108" s="45"/>
      <c r="B108" s="45"/>
      <c r="C108" s="45"/>
      <c r="D108" s="45"/>
    </row>
    <row r="109" spans="1:4" ht="12.75">
      <c r="A109" s="45"/>
      <c r="B109" s="45"/>
      <c r="C109" s="45"/>
      <c r="D109" s="45"/>
    </row>
    <row r="110" spans="1:4" ht="12.75">
      <c r="A110" s="45"/>
      <c r="B110" s="45"/>
      <c r="C110" s="45"/>
      <c r="D110" s="45"/>
    </row>
    <row r="111" spans="1:4" ht="12.75">
      <c r="A111" s="45"/>
      <c r="B111" s="45"/>
      <c r="C111" s="45"/>
      <c r="D111" s="45"/>
    </row>
    <row r="112" spans="1:4" ht="12.75">
      <c r="A112" s="45"/>
      <c r="B112" s="45"/>
      <c r="C112" s="45"/>
      <c r="D112" s="45"/>
    </row>
    <row r="113" spans="1:4" ht="12.75">
      <c r="A113" s="45"/>
      <c r="B113" s="45"/>
      <c r="C113" s="45"/>
      <c r="D113" s="45"/>
    </row>
    <row r="114" spans="1:4" ht="12.75">
      <c r="A114" s="45"/>
      <c r="B114" s="45"/>
      <c r="C114" s="45"/>
      <c r="D114" s="45"/>
    </row>
    <row r="115" spans="1:4" ht="12.75">
      <c r="A115" s="45"/>
      <c r="B115" s="45"/>
      <c r="C115" s="45"/>
      <c r="D115" s="45"/>
    </row>
    <row r="116" spans="1:4" ht="12.75">
      <c r="A116" s="45"/>
      <c r="B116" s="45"/>
      <c r="C116" s="45"/>
      <c r="D116" s="45"/>
    </row>
    <row r="117" spans="1:4" ht="12.75">
      <c r="A117" s="45"/>
      <c r="B117" s="45"/>
      <c r="C117" s="45"/>
      <c r="D117" s="45"/>
    </row>
    <row r="118" spans="1:4" ht="12.75">
      <c r="A118" s="45"/>
      <c r="B118" s="45"/>
      <c r="C118" s="45"/>
      <c r="D118" s="45"/>
    </row>
    <row r="119" spans="1:4" ht="12.75">
      <c r="A119" s="45"/>
      <c r="B119" s="45"/>
      <c r="C119" s="45"/>
      <c r="D119" s="45"/>
    </row>
    <row r="120" spans="1:4" ht="12.75">
      <c r="A120" s="45"/>
      <c r="B120" s="45"/>
      <c r="C120" s="45"/>
      <c r="D120" s="45"/>
    </row>
    <row r="121" spans="1:4" ht="12.75">
      <c r="A121" s="45"/>
      <c r="B121" s="45"/>
      <c r="C121" s="45"/>
      <c r="D121" s="45"/>
    </row>
    <row r="122" spans="1:4" ht="12.75">
      <c r="A122" s="45"/>
      <c r="B122" s="45"/>
      <c r="C122" s="45"/>
      <c r="D122" s="45"/>
    </row>
    <row r="123" spans="1:4" ht="12.75">
      <c r="A123" s="45"/>
      <c r="B123" s="45"/>
      <c r="C123" s="45"/>
      <c r="D123" s="45"/>
    </row>
    <row r="124" spans="1:4" ht="12.75">
      <c r="A124" s="45"/>
      <c r="B124" s="45"/>
      <c r="C124" s="45"/>
      <c r="D124" s="45"/>
    </row>
    <row r="125" spans="1:4" ht="12.75">
      <c r="A125" s="45"/>
      <c r="B125" s="45"/>
      <c r="C125" s="45"/>
      <c r="D125" s="45"/>
    </row>
    <row r="126" spans="1:4" ht="12.75">
      <c r="A126" s="45"/>
      <c r="B126" s="45"/>
      <c r="C126" s="45"/>
      <c r="D126" s="45"/>
    </row>
    <row r="127" spans="1:4" ht="12.75">
      <c r="A127" s="45"/>
      <c r="B127" s="45"/>
      <c r="C127" s="45"/>
      <c r="D127" s="45"/>
    </row>
    <row r="128" spans="1:4" ht="12.75">
      <c r="A128" s="45"/>
      <c r="B128" s="45"/>
      <c r="C128" s="45"/>
      <c r="D128" s="45"/>
    </row>
    <row r="129" spans="1:4" ht="12.75">
      <c r="A129" s="45"/>
      <c r="B129" s="45"/>
      <c r="C129" s="45"/>
      <c r="D129" s="45"/>
    </row>
    <row r="130" spans="1:4" ht="12.75">
      <c r="A130" s="45"/>
      <c r="B130" s="45"/>
      <c r="C130" s="45"/>
      <c r="D130" s="45"/>
    </row>
    <row r="131" spans="1:4" ht="12.75">
      <c r="A131" s="45"/>
      <c r="B131" s="45"/>
      <c r="C131" s="45"/>
      <c r="D131" s="45"/>
    </row>
    <row r="132" spans="1:4" ht="12.75">
      <c r="A132" s="45"/>
      <c r="B132" s="45"/>
      <c r="C132" s="45"/>
      <c r="D132" s="45"/>
    </row>
    <row r="133" spans="1:4" ht="12.75">
      <c r="A133" s="45"/>
      <c r="B133" s="45"/>
      <c r="C133" s="45"/>
      <c r="D133" s="45"/>
    </row>
    <row r="134" spans="1:4" ht="12.75">
      <c r="A134" s="45"/>
      <c r="B134" s="45"/>
      <c r="C134" s="45"/>
      <c r="D134" s="45"/>
    </row>
    <row r="135" spans="1:4" ht="12.75">
      <c r="A135" s="45"/>
      <c r="B135" s="45"/>
      <c r="C135" s="45"/>
      <c r="D135" s="45"/>
    </row>
    <row r="136" spans="1:4" ht="12.75">
      <c r="A136" s="45"/>
      <c r="B136" s="45"/>
      <c r="C136" s="45"/>
      <c r="D136" s="45"/>
    </row>
    <row r="137" spans="1:4" ht="12.75">
      <c r="A137" s="45"/>
      <c r="B137" s="45"/>
      <c r="C137" s="45"/>
      <c r="D137" s="45"/>
    </row>
    <row r="138" spans="1:4" ht="12.75">
      <c r="A138" s="45"/>
      <c r="B138" s="45"/>
      <c r="C138" s="45"/>
      <c r="D138" s="45"/>
    </row>
    <row r="139" spans="1:4" ht="12.75">
      <c r="A139" s="45"/>
      <c r="B139" s="45"/>
      <c r="C139" s="45"/>
      <c r="D139" s="45"/>
    </row>
    <row r="140" spans="1:4" ht="12.75">
      <c r="A140" s="45"/>
      <c r="B140" s="45"/>
      <c r="C140" s="45"/>
      <c r="D140" s="45"/>
    </row>
    <row r="141" spans="1:4" ht="12.75">
      <c r="A141" s="45"/>
      <c r="B141" s="45"/>
      <c r="C141" s="45"/>
      <c r="D141" s="45"/>
    </row>
    <row r="142" spans="1:4" ht="12.75">
      <c r="A142" s="45"/>
      <c r="B142" s="45"/>
      <c r="C142" s="45"/>
      <c r="D142" s="45"/>
    </row>
    <row r="143" spans="1:4" ht="12.75">
      <c r="A143" s="45"/>
      <c r="B143" s="45"/>
      <c r="C143" s="45"/>
      <c r="D143" s="45"/>
    </row>
    <row r="144" spans="1:4" ht="12.75">
      <c r="A144" s="45"/>
      <c r="B144" s="45"/>
      <c r="C144" s="45"/>
      <c r="D144" s="45"/>
    </row>
    <row r="145" spans="1:4" ht="12.75">
      <c r="A145" s="45"/>
      <c r="B145" s="45"/>
      <c r="C145" s="45"/>
      <c r="D145" s="45"/>
    </row>
    <row r="146" spans="1:4" ht="12.75">
      <c r="A146" s="45"/>
      <c r="B146" s="45"/>
      <c r="C146" s="45"/>
      <c r="D146" s="45"/>
    </row>
    <row r="147" spans="1:4" ht="12.75">
      <c r="A147" s="45"/>
      <c r="B147" s="45"/>
      <c r="C147" s="45"/>
      <c r="D147" s="45"/>
    </row>
    <row r="148" spans="1:4" ht="12.75">
      <c r="A148" s="45"/>
      <c r="B148" s="45"/>
      <c r="C148" s="45"/>
      <c r="D148" s="45"/>
    </row>
    <row r="149" spans="1:4" ht="12.75">
      <c r="A149" s="45"/>
      <c r="B149" s="45"/>
      <c r="C149" s="45"/>
      <c r="D149" s="45"/>
    </row>
    <row r="150" spans="1:4" ht="12.75">
      <c r="A150" s="45"/>
      <c r="B150" s="45"/>
      <c r="C150" s="45"/>
      <c r="D150" s="45"/>
    </row>
    <row r="151" spans="1:4" ht="12.75">
      <c r="A151" s="45"/>
      <c r="B151" s="45"/>
      <c r="C151" s="45"/>
      <c r="D151" s="45"/>
    </row>
    <row r="152" spans="1:4" ht="12.75">
      <c r="A152" s="45"/>
      <c r="B152" s="45"/>
      <c r="C152" s="45"/>
      <c r="D152" s="45"/>
    </row>
    <row r="153" spans="1:4" ht="12.75">
      <c r="A153" s="45"/>
      <c r="B153" s="45"/>
      <c r="C153" s="45"/>
      <c r="D153" s="45"/>
    </row>
    <row r="154" spans="1:4" ht="12.75">
      <c r="A154" s="45"/>
      <c r="B154" s="45"/>
      <c r="C154" s="45"/>
      <c r="D154" s="45"/>
    </row>
    <row r="155" spans="1:4" ht="12.75">
      <c r="A155" s="45"/>
      <c r="B155" s="45"/>
      <c r="C155" s="45"/>
      <c r="D155" s="45"/>
    </row>
    <row r="156" spans="1:4" ht="12.75">
      <c r="A156" s="45"/>
      <c r="B156" s="45"/>
      <c r="C156" s="45"/>
      <c r="D156" s="45"/>
    </row>
    <row r="157" spans="1:4" ht="12.75">
      <c r="A157" s="45"/>
      <c r="B157" s="45"/>
      <c r="C157" s="45"/>
      <c r="D157" s="45"/>
    </row>
  </sheetData>
  <mergeCells count="23">
    <mergeCell ref="O14:O15"/>
    <mergeCell ref="P14:P15"/>
    <mergeCell ref="AA14:AA15"/>
    <mergeCell ref="K14:M14"/>
    <mergeCell ref="N14:N15"/>
    <mergeCell ref="Q14:Q15"/>
    <mergeCell ref="R14:R15"/>
    <mergeCell ref="A7:Z7"/>
    <mergeCell ref="W14:W15"/>
    <mergeCell ref="X14:X16"/>
    <mergeCell ref="Y14:Y15"/>
    <mergeCell ref="S14:S15"/>
    <mergeCell ref="T14:T15"/>
    <mergeCell ref="U14:U15"/>
    <mergeCell ref="V14:V15"/>
    <mergeCell ref="Z14:Z15"/>
    <mergeCell ref="A8:X8"/>
    <mergeCell ref="I14:I15"/>
    <mergeCell ref="J14:J15"/>
    <mergeCell ref="A14:A16"/>
    <mergeCell ref="B14:D16"/>
    <mergeCell ref="E14:E16"/>
    <mergeCell ref="F14:H14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2012-04-16T08:34:49Z</cp:lastPrinted>
  <dcterms:created xsi:type="dcterms:W3CDTF">2007-09-24T13:08:31Z</dcterms:created>
  <dcterms:modified xsi:type="dcterms:W3CDTF">2012-04-16T08:34:52Z</dcterms:modified>
  <cp:category/>
  <cp:version/>
  <cp:contentType/>
  <cp:contentStatus/>
</cp:coreProperties>
</file>