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<sst xmlns="http://schemas.openxmlformats.org/spreadsheetml/2006/main" count="151" uniqueCount="130">
  <si>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</si>
  <si>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</si>
  <si>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</si>
  <si>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</si>
  <si>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</si>
  <si>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</si>
  <si>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</si>
  <si>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</si>
  <si>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</si>
  <si>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</si>
  <si>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</si>
  <si>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</si>
  <si>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</si>
  <si>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</si>
  <si>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</si>
  <si>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</si>
  <si>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</si>
  <si>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</si>
  <si>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</si>
  <si>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</si>
  <si>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</si>
  <si>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</si>
  <si>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</si>
  <si>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</si>
  <si>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</si>
  <si>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</si>
  <si>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</si>
  <si>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</si>
  <si>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</si>
  <si>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</si>
  <si>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</si>
  <si>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</si>
  <si>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</si>
  <si>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</si>
  <si>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</si>
  <si>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</si>
  <si>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</si>
  <si>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</si>
  <si>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</si>
  <si>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</si>
  <si>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</si>
  <si>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</si>
  <si>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</si>
  <si>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</si>
  <si>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</si>
  <si>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</si>
  <si>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</si>
  <si>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</si>
  <si>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</si>
  <si>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</si>
  <si>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</si>
  <si>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</si>
  <si>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</si>
  <si>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</si>
  <si>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</si>
  <si>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</si>
  <si>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</si>
  <si>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</si>
  <si>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</si>
  <si>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</si>
  <si>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</si>
  <si>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</si>
  <si>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</si>
  <si>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</si>
  <si>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</si>
  <si>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</si>
  <si>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</si>
  <si>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</si>
  <si>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</si>
  <si>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</si>
  <si>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</si>
  <si>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</si>
  <si>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</si>
  <si>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</si>
  <si>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</si>
  <si>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</si>
  <si>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</si>
  <si>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</si>
  <si>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</si>
  <si>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</si>
  <si>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</si>
  <si>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</si>
  <si>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</si>
  <si>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</si>
  <si>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</si>
  <si>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</si>
  <si>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</si>
  <si>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</si>
  <si>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</si>
  <si>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</si>
  <si>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</si>
  <si>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Субвенции бюджетам МО</t>
  </si>
  <si>
    <t>1103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</si>
  <si>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</si>
  <si>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</si>
  <si>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</si>
  <si>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</si>
  <si>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</si>
  <si>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</si>
  <si>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</si>
  <si>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</si>
  <si>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</si>
  <si>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</si>
  <si>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</si>
  <si>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</si>
  <si>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</si>
  <si>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</si>
  <si>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</si>
  <si>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</si>
  <si>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</si>
  <si>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</si>
  <si>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</si>
  <si>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</si>
  <si>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>Топливо и энергетика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</si>
  <si>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</si>
  <si>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</si>
  <si>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</si>
  <si>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</si>
  <si>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</si>
  <si>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</si>
  <si>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</si>
  <si>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</si>
  <si>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</si>
  <si>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</si>
  <si>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</si>
  <si>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2010 год </t>
  </si>
  <si>
    <t>0401</t>
  </si>
  <si>
    <t>Реализация государственной политике занятости населения</t>
  </si>
  <si>
    <t>Проект бюджета 2010 год, тыс.руб.</t>
  </si>
  <si>
    <t>№ 15 от  17 декабря    2009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</si>
</sst>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0"/>
  <sheetViews>
    <sheetView tabSelected="1" workbookViewId="0" topLeftCell="A1">
      <selection activeCell="Y14" sqref="Y14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23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95" t="s">
        <v>111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0" t="s">
        <v>103</v>
      </c>
      <c r="S1" s="40" t="s">
        <v>103</v>
      </c>
      <c r="T1" s="41"/>
    </row>
    <row r="2" spans="2:20" ht="13.5">
      <c r="B2" s="2"/>
      <c r="C2" s="96" t="s">
        <v>104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0" t="s">
        <v>104</v>
      </c>
      <c r="S2" s="40" t="s">
        <v>104</v>
      </c>
      <c r="T2" s="41"/>
    </row>
    <row r="3" spans="2:20" ht="13.5">
      <c r="B3" s="2"/>
      <c r="C3" s="96" t="s">
        <v>112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0" t="s">
        <v>105</v>
      </c>
      <c r="S3" s="40" t="s">
        <v>105</v>
      </c>
      <c r="T3" s="41"/>
    </row>
    <row r="4" spans="2:20" ht="13.5">
      <c r="B4" s="2"/>
      <c r="C4" s="96" t="s">
        <v>129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40" t="s">
        <v>106</v>
      </c>
      <c r="S4" s="40" t="s">
        <v>106</v>
      </c>
      <c r="T4" s="41"/>
    </row>
    <row r="5" spans="2:20" ht="2.25" customHeight="1">
      <c r="B5" s="2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2" t="s">
        <v>125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2:21" ht="19.5" customHeight="1" hidden="1" thickBo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94"/>
      <c r="T9" s="94"/>
      <c r="U9" s="94"/>
    </row>
    <row r="10" spans="2:22" ht="15.75" customHeight="1">
      <c r="B10" s="90" t="s">
        <v>0</v>
      </c>
      <c r="C10" s="89" t="s">
        <v>1</v>
      </c>
      <c r="D10" s="89" t="s">
        <v>2</v>
      </c>
      <c r="E10" s="89"/>
      <c r="F10" s="89"/>
      <c r="G10" s="89" t="s">
        <v>3</v>
      </c>
      <c r="H10" s="86" t="s">
        <v>4</v>
      </c>
      <c r="I10" s="87"/>
      <c r="J10" s="88"/>
      <c r="K10" s="89" t="s">
        <v>5</v>
      </c>
      <c r="L10" s="89" t="s">
        <v>6</v>
      </c>
      <c r="M10" s="86" t="s">
        <v>4</v>
      </c>
      <c r="N10" s="87"/>
      <c r="O10" s="88"/>
      <c r="P10" s="89" t="s">
        <v>1</v>
      </c>
      <c r="Q10" s="77" t="s">
        <v>128</v>
      </c>
      <c r="R10" s="79" t="s">
        <v>7</v>
      </c>
      <c r="S10" s="81" t="s">
        <v>8</v>
      </c>
      <c r="T10" s="83" t="s">
        <v>9</v>
      </c>
      <c r="U10" s="72" t="s">
        <v>10</v>
      </c>
      <c r="V10" s="74" t="s">
        <v>11</v>
      </c>
    </row>
    <row r="11" spans="2:22" ht="16.5" customHeight="1">
      <c r="B11" s="91"/>
      <c r="C11" s="76"/>
      <c r="D11" s="76"/>
      <c r="E11" s="76"/>
      <c r="F11" s="76"/>
      <c r="G11" s="76"/>
      <c r="H11" s="76" t="s">
        <v>12</v>
      </c>
      <c r="I11" s="76" t="s">
        <v>13</v>
      </c>
      <c r="J11" s="76" t="s">
        <v>14</v>
      </c>
      <c r="K11" s="76"/>
      <c r="L11" s="76"/>
      <c r="M11" s="76" t="s">
        <v>15</v>
      </c>
      <c r="N11" s="76" t="s">
        <v>13</v>
      </c>
      <c r="O11" s="76" t="s">
        <v>14</v>
      </c>
      <c r="P11" s="76"/>
      <c r="Q11" s="78"/>
      <c r="R11" s="80"/>
      <c r="S11" s="82"/>
      <c r="T11" s="84"/>
      <c r="U11" s="73"/>
      <c r="V11" s="75"/>
    </row>
    <row r="12" spans="2:22" ht="19.5" customHeight="1">
      <c r="B12" s="91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8"/>
      <c r="R12" s="80"/>
      <c r="S12" s="82"/>
      <c r="T12" s="85"/>
      <c r="U12" s="73"/>
      <c r="V12" s="75"/>
    </row>
    <row r="13" spans="2:22" ht="0.75" customHeight="1" hidden="1">
      <c r="B13" s="91"/>
      <c r="C13" s="76"/>
      <c r="D13" s="76"/>
      <c r="E13" s="76"/>
      <c r="F13" s="76"/>
      <c r="G13" s="76"/>
      <c r="H13" s="43"/>
      <c r="I13" s="43"/>
      <c r="J13" s="43"/>
      <c r="K13" s="43"/>
      <c r="L13" s="43"/>
      <c r="M13" s="43"/>
      <c r="N13" s="43"/>
      <c r="O13" s="43"/>
      <c r="P13" s="76"/>
      <c r="Q13" s="42"/>
      <c r="R13" s="44"/>
      <c r="S13" s="45"/>
      <c r="T13" s="46"/>
      <c r="U13" s="73"/>
      <c r="V13" s="4"/>
    </row>
    <row r="14" spans="2:22" ht="16.5" customHeight="1">
      <c r="B14" s="47" t="s">
        <v>16</v>
      </c>
      <c r="C14" s="48" t="s">
        <v>17</v>
      </c>
      <c r="D14" s="49">
        <f>SUM(D16:D20)</f>
        <v>72573</v>
      </c>
      <c r="E14" s="49">
        <f>SUM(E16:E20)</f>
        <v>-4729</v>
      </c>
      <c r="F14" s="49">
        <f aca="true" t="shared" si="0" ref="F14:O14">SUM(F15:F20)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Q15+Q16+Q19+Q20+Q18</f>
        <v>18738.9</v>
      </c>
      <c r="R14" s="51">
        <f>K14/H14*100</f>
        <v>112.28790743136072</v>
      </c>
      <c r="S14" s="52">
        <f>M14/H14*100</f>
        <v>107.59304564635923</v>
      </c>
      <c r="T14" s="53" t="e">
        <f>M14/M76*100</f>
        <v>#REF!</v>
      </c>
      <c r="U14" s="50">
        <f>SUM(U15:U20)</f>
        <v>40145.9</v>
      </c>
      <c r="V14" s="5">
        <f>M14/U14*100</f>
        <v>183.1621659995168</v>
      </c>
    </row>
    <row r="15" spans="2:27" ht="30" customHeight="1">
      <c r="B15" s="58" t="s">
        <v>102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69">M15+N15+O15</f>
        <v>2913</v>
      </c>
      <c r="M15" s="55">
        <v>2913</v>
      </c>
      <c r="N15" s="55"/>
      <c r="O15" s="55"/>
      <c r="P15" s="54" t="s">
        <v>18</v>
      </c>
      <c r="Q15" s="69">
        <v>900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AA15" s="6"/>
    </row>
    <row r="16" spans="2:29" ht="13.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9">
        <v>16313.5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9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7.25" customHeight="1">
      <c r="B18" s="58" t="s">
        <v>22</v>
      </c>
      <c r="C18" s="54"/>
      <c r="D18" s="56"/>
      <c r="E18" s="56"/>
      <c r="F18" s="55"/>
      <c r="G18" s="55"/>
      <c r="H18" s="55"/>
      <c r="I18" s="55"/>
      <c r="J18" s="55"/>
      <c r="K18" s="55"/>
      <c r="L18" s="56"/>
      <c r="M18" s="55"/>
      <c r="N18" s="55"/>
      <c r="O18" s="55"/>
      <c r="P18" s="54" t="s">
        <v>23</v>
      </c>
      <c r="Q18" s="69">
        <v>0</v>
      </c>
      <c r="R18" s="51"/>
      <c r="S18" s="52"/>
      <c r="T18" s="59"/>
      <c r="U18" s="56"/>
      <c r="V18" s="5"/>
    </row>
    <row r="19" spans="2:22" ht="13.5" customHeight="1">
      <c r="B19" s="58" t="s">
        <v>24</v>
      </c>
      <c r="C19" s="54"/>
      <c r="D19" s="56">
        <v>6000</v>
      </c>
      <c r="E19" s="56"/>
      <c r="F19" s="55">
        <v>3855</v>
      </c>
      <c r="G19" s="55">
        <f t="shared" si="1"/>
        <v>6887.900000000001</v>
      </c>
      <c r="H19" s="55">
        <f>38.1+5349.8+1500</f>
        <v>6887.900000000001</v>
      </c>
      <c r="I19" s="55"/>
      <c r="J19" s="55"/>
      <c r="K19" s="55">
        <v>10000</v>
      </c>
      <c r="L19" s="56">
        <f t="shared" si="2"/>
        <v>10088.1</v>
      </c>
      <c r="M19" s="55">
        <f>6000+4088.1</f>
        <v>10088.1</v>
      </c>
      <c r="N19" s="55"/>
      <c r="O19" s="55"/>
      <c r="P19" s="54" t="s">
        <v>25</v>
      </c>
      <c r="Q19" s="69">
        <v>900</v>
      </c>
      <c r="R19" s="51">
        <f t="shared" si="3"/>
        <v>145.18213098331856</v>
      </c>
      <c r="S19" s="52">
        <f t="shared" si="4"/>
        <v>146.4611855572816</v>
      </c>
      <c r="T19" s="59"/>
      <c r="U19" s="56" t="s">
        <v>21</v>
      </c>
      <c r="V19" s="5"/>
    </row>
    <row r="20" spans="2:22" ht="18" customHeight="1">
      <c r="B20" s="58" t="s">
        <v>26</v>
      </c>
      <c r="C20" s="54"/>
      <c r="D20" s="56">
        <v>21375</v>
      </c>
      <c r="E20" s="56">
        <f>160+834-4889+3694</f>
        <v>-201</v>
      </c>
      <c r="F20" s="55">
        <f>SUM(F21:F31)</f>
        <v>23714.559999999998</v>
      </c>
      <c r="G20" s="55">
        <f t="shared" si="1"/>
        <v>20327.1</v>
      </c>
      <c r="H20" s="55">
        <f>SUM(H21:H31)</f>
        <v>11569.8</v>
      </c>
      <c r="I20" s="55">
        <f>SUM(I21:I31)</f>
        <v>8592.3</v>
      </c>
      <c r="J20" s="55">
        <f>SUM(J21:J31)</f>
        <v>165</v>
      </c>
      <c r="K20" s="55">
        <f>SUM(K21:K31)</f>
        <v>16655.7</v>
      </c>
      <c r="L20" s="56">
        <f t="shared" si="2"/>
        <v>27555.7</v>
      </c>
      <c r="M20" s="55">
        <f>SUM(M21:M31)</f>
        <v>15431</v>
      </c>
      <c r="N20" s="55">
        <f>SUM(N21:N31)</f>
        <v>12044.7</v>
      </c>
      <c r="O20" s="55">
        <f>SUM(O21:O31)</f>
        <v>80</v>
      </c>
      <c r="P20" s="54" t="s">
        <v>27</v>
      </c>
      <c r="Q20" s="57">
        <v>625.4</v>
      </c>
      <c r="R20" s="51">
        <f t="shared" si="3"/>
        <v>143.95840896126123</v>
      </c>
      <c r="S20" s="52">
        <f t="shared" si="4"/>
        <v>133.37309201541947</v>
      </c>
      <c r="T20" s="59"/>
      <c r="U20" s="56">
        <f>SUM(U21:U31)</f>
        <v>12572.400000000001</v>
      </c>
      <c r="V20" s="5">
        <f t="shared" si="5"/>
        <v>122.73710667812033</v>
      </c>
    </row>
    <row r="21" spans="2:22" ht="0.75" customHeight="1">
      <c r="B21" s="58" t="s">
        <v>28</v>
      </c>
      <c r="C21" s="54"/>
      <c r="D21" s="56"/>
      <c r="E21" s="56"/>
      <c r="F21" s="55">
        <v>5369</v>
      </c>
      <c r="G21" s="55">
        <f t="shared" si="1"/>
        <v>3884</v>
      </c>
      <c r="H21" s="55">
        <v>3719</v>
      </c>
      <c r="I21" s="55"/>
      <c r="J21" s="55">
        <v>165</v>
      </c>
      <c r="K21" s="55">
        <v>4643.7</v>
      </c>
      <c r="L21" s="56">
        <f t="shared" si="2"/>
        <v>4158</v>
      </c>
      <c r="M21" s="55">
        <v>4078</v>
      </c>
      <c r="N21" s="55"/>
      <c r="O21" s="55">
        <v>80</v>
      </c>
      <c r="P21" s="54"/>
      <c r="Q21" s="57">
        <f t="shared" si="6"/>
        <v>4158</v>
      </c>
      <c r="R21" s="51">
        <f t="shared" si="3"/>
        <v>124.86421080935735</v>
      </c>
      <c r="S21" s="52">
        <f t="shared" si="4"/>
        <v>109.6531325625168</v>
      </c>
      <c r="T21" s="59"/>
      <c r="U21" s="56">
        <v>2007.6</v>
      </c>
      <c r="V21" s="5">
        <f t="shared" si="5"/>
        <v>203.1281131699542</v>
      </c>
    </row>
    <row r="22" spans="2:22" ht="12.75" customHeight="1" hidden="1">
      <c r="B22" s="58" t="s">
        <v>29</v>
      </c>
      <c r="C22" s="54"/>
      <c r="D22" s="56"/>
      <c r="E22" s="56"/>
      <c r="F22" s="55">
        <v>1500</v>
      </c>
      <c r="G22" s="55">
        <f t="shared" si="1"/>
        <v>1500</v>
      </c>
      <c r="H22" s="55">
        <v>1500</v>
      </c>
      <c r="I22" s="55"/>
      <c r="J22" s="55"/>
      <c r="K22" s="55">
        <v>2060</v>
      </c>
      <c r="L22" s="56">
        <f t="shared" si="2"/>
        <v>1500</v>
      </c>
      <c r="M22" s="55">
        <v>1500</v>
      </c>
      <c r="N22" s="55"/>
      <c r="O22" s="55"/>
      <c r="P22" s="54"/>
      <c r="Q22" s="57">
        <f t="shared" si="6"/>
        <v>1500</v>
      </c>
      <c r="R22" s="51">
        <f t="shared" si="3"/>
        <v>137.33333333333334</v>
      </c>
      <c r="S22" s="52">
        <f t="shared" si="4"/>
        <v>100</v>
      </c>
      <c r="T22" s="59"/>
      <c r="U22" s="56">
        <v>357.4</v>
      </c>
      <c r="V22" s="5">
        <f t="shared" si="5"/>
        <v>419.6978175713487</v>
      </c>
    </row>
    <row r="23" spans="2:22" ht="13.5" customHeight="1" hidden="1">
      <c r="B23" s="58" t="s">
        <v>30</v>
      </c>
      <c r="C23" s="54"/>
      <c r="D23" s="56"/>
      <c r="E23" s="56"/>
      <c r="F23" s="55">
        <v>176</v>
      </c>
      <c r="G23" s="55">
        <f t="shared" si="1"/>
        <v>176</v>
      </c>
      <c r="H23" s="55">
        <v>100</v>
      </c>
      <c r="I23" s="55">
        <v>76</v>
      </c>
      <c r="J23" s="55"/>
      <c r="K23" s="55"/>
      <c r="L23" s="56">
        <f t="shared" si="2"/>
        <v>83</v>
      </c>
      <c r="M23" s="55"/>
      <c r="N23" s="55">
        <v>83</v>
      </c>
      <c r="O23" s="55"/>
      <c r="P23" s="54"/>
      <c r="Q23" s="57">
        <f t="shared" si="6"/>
        <v>83</v>
      </c>
      <c r="R23" s="51">
        <f t="shared" si="3"/>
        <v>0</v>
      </c>
      <c r="S23" s="52">
        <f t="shared" si="4"/>
        <v>0</v>
      </c>
      <c r="T23" s="59"/>
      <c r="U23" s="56">
        <v>69</v>
      </c>
      <c r="V23" s="5">
        <f t="shared" si="5"/>
        <v>0</v>
      </c>
    </row>
    <row r="24" spans="2:22" ht="12.75" customHeight="1" hidden="1">
      <c r="B24" s="58" t="s">
        <v>31</v>
      </c>
      <c r="C24" s="54"/>
      <c r="D24" s="56"/>
      <c r="E24" s="56"/>
      <c r="F24" s="56">
        <v>2024.76</v>
      </c>
      <c r="G24" s="55">
        <f t="shared" si="1"/>
        <v>2034.8</v>
      </c>
      <c r="H24" s="56"/>
      <c r="I24" s="56">
        <v>2034.8</v>
      </c>
      <c r="J24" s="56"/>
      <c r="K24" s="56"/>
      <c r="L24" s="56">
        <f t="shared" si="2"/>
        <v>5309.7</v>
      </c>
      <c r="M24" s="56"/>
      <c r="N24" s="56">
        <f>390.9+1599.8+389+10+2920</f>
        <v>5309.7</v>
      </c>
      <c r="O24" s="56"/>
      <c r="P24" s="54"/>
      <c r="Q24" s="57">
        <f t="shared" si="6"/>
        <v>5309.7</v>
      </c>
      <c r="R24" s="51"/>
      <c r="S24" s="52"/>
      <c r="T24" s="59"/>
      <c r="U24" s="56">
        <v>976.5</v>
      </c>
      <c r="V24" s="5">
        <f t="shared" si="5"/>
        <v>0</v>
      </c>
    </row>
    <row r="25" spans="2:22" ht="12.75" customHeight="1" hidden="1">
      <c r="B25" s="58" t="s">
        <v>32</v>
      </c>
      <c r="C25" s="54"/>
      <c r="D25" s="56"/>
      <c r="E25" s="56"/>
      <c r="F25" s="56">
        <v>1871.8</v>
      </c>
      <c r="G25" s="55">
        <f t="shared" si="1"/>
        <v>0</v>
      </c>
      <c r="H25" s="56"/>
      <c r="I25" s="56"/>
      <c r="J25" s="56"/>
      <c r="K25" s="56"/>
      <c r="L25" s="56">
        <f t="shared" si="2"/>
        <v>0</v>
      </c>
      <c r="M25" s="56"/>
      <c r="N25" s="56"/>
      <c r="O25" s="56"/>
      <c r="P25" s="54"/>
      <c r="Q25" s="57">
        <f t="shared" si="6"/>
        <v>0</v>
      </c>
      <c r="R25" s="51"/>
      <c r="S25" s="52"/>
      <c r="T25" s="59"/>
      <c r="U25" s="56">
        <v>311.4</v>
      </c>
      <c r="V25" s="5">
        <f t="shared" si="5"/>
        <v>0</v>
      </c>
    </row>
    <row r="26" spans="2:22" ht="12.75" customHeight="1" hidden="1">
      <c r="B26" s="58" t="s">
        <v>33</v>
      </c>
      <c r="C26" s="54"/>
      <c r="D26" s="56"/>
      <c r="E26" s="56"/>
      <c r="F26" s="56">
        <v>6218</v>
      </c>
      <c r="G26" s="55">
        <f t="shared" si="1"/>
        <v>6481.5</v>
      </c>
      <c r="H26" s="56"/>
      <c r="I26" s="56">
        <v>6481.5</v>
      </c>
      <c r="J26" s="56"/>
      <c r="K26" s="56"/>
      <c r="L26" s="56">
        <f t="shared" si="2"/>
        <v>6652</v>
      </c>
      <c r="M26" s="56"/>
      <c r="N26" s="56">
        <v>6652</v>
      </c>
      <c r="O26" s="56"/>
      <c r="P26" s="54"/>
      <c r="Q26" s="57">
        <f t="shared" si="6"/>
        <v>6652</v>
      </c>
      <c r="R26" s="51"/>
      <c r="S26" s="52"/>
      <c r="T26" s="59"/>
      <c r="U26" s="56">
        <v>2079.9</v>
      </c>
      <c r="V26" s="5">
        <f t="shared" si="5"/>
        <v>0</v>
      </c>
    </row>
    <row r="27" spans="2:22" ht="12" customHeight="1" hidden="1">
      <c r="B27" s="58" t="s">
        <v>34</v>
      </c>
      <c r="C27" s="54"/>
      <c r="D27" s="56"/>
      <c r="E27" s="56"/>
      <c r="F27" s="56">
        <v>1555</v>
      </c>
      <c r="G27" s="55">
        <f t="shared" si="1"/>
        <v>1250.8</v>
      </c>
      <c r="H27" s="56">
        <v>1250.8</v>
      </c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>
        <f t="shared" si="3"/>
        <v>0</v>
      </c>
      <c r="S27" s="52">
        <f t="shared" si="4"/>
        <v>0</v>
      </c>
      <c r="T27" s="59"/>
      <c r="U27" s="56">
        <v>3897.1</v>
      </c>
      <c r="V27" s="5">
        <f t="shared" si="5"/>
        <v>0</v>
      </c>
    </row>
    <row r="28" spans="2:22" ht="11.25" customHeight="1" hidden="1">
      <c r="B28" s="58" t="s">
        <v>35</v>
      </c>
      <c r="C28" s="54"/>
      <c r="D28" s="56"/>
      <c r="E28" s="56"/>
      <c r="F28" s="56"/>
      <c r="G28" s="55">
        <f t="shared" si="1"/>
        <v>0</v>
      </c>
      <c r="H28" s="56"/>
      <c r="I28" s="56"/>
      <c r="J28" s="56"/>
      <c r="K28" s="56"/>
      <c r="L28" s="56">
        <f t="shared" si="2"/>
        <v>0</v>
      </c>
      <c r="M28" s="56"/>
      <c r="N28" s="56"/>
      <c r="O28" s="56"/>
      <c r="P28" s="54"/>
      <c r="Q28" s="57">
        <f t="shared" si="6"/>
        <v>0</v>
      </c>
      <c r="R28" s="51"/>
      <c r="S28" s="52"/>
      <c r="T28" s="59"/>
      <c r="U28" s="56">
        <v>2166.8</v>
      </c>
      <c r="V28" s="5">
        <f t="shared" si="5"/>
        <v>0</v>
      </c>
    </row>
    <row r="29" spans="2:22" ht="12.75" customHeight="1" hidden="1">
      <c r="B29" s="58" t="s">
        <v>36</v>
      </c>
      <c r="C29" s="54"/>
      <c r="D29" s="56"/>
      <c r="E29" s="56"/>
      <c r="F29" s="56">
        <v>5000</v>
      </c>
      <c r="G29" s="55">
        <f t="shared" si="1"/>
        <v>5000</v>
      </c>
      <c r="H29" s="56">
        <v>5000</v>
      </c>
      <c r="I29" s="56"/>
      <c r="J29" s="56"/>
      <c r="K29" s="56">
        <v>9952</v>
      </c>
      <c r="L29" s="56">
        <f t="shared" si="2"/>
        <v>9853</v>
      </c>
      <c r="M29" s="56">
        <v>9853</v>
      </c>
      <c r="N29" s="56"/>
      <c r="O29" s="56"/>
      <c r="P29" s="54"/>
      <c r="Q29" s="57">
        <f t="shared" si="6"/>
        <v>9853</v>
      </c>
      <c r="R29" s="51">
        <f t="shared" si="3"/>
        <v>199.04</v>
      </c>
      <c r="S29" s="52">
        <f t="shared" si="4"/>
        <v>197.06</v>
      </c>
      <c r="T29" s="59"/>
      <c r="U29" s="56">
        <v>706.7</v>
      </c>
      <c r="V29" s="5">
        <f t="shared" si="5"/>
        <v>1394.2266874204047</v>
      </c>
    </row>
    <row r="30" spans="2:22" ht="3" customHeight="1" hidden="1">
      <c r="B30" s="58" t="s">
        <v>37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 hidden="1">
      <c r="B31" s="58" t="s">
        <v>38</v>
      </c>
      <c r="C31" s="54"/>
      <c r="D31" s="56"/>
      <c r="E31" s="56"/>
      <c r="F31" s="56"/>
      <c r="G31" s="55">
        <f t="shared" si="1"/>
        <v>0</v>
      </c>
      <c r="H31" s="56"/>
      <c r="I31" s="56"/>
      <c r="J31" s="56"/>
      <c r="K31" s="56"/>
      <c r="L31" s="56">
        <f t="shared" si="2"/>
        <v>0</v>
      </c>
      <c r="M31" s="56"/>
      <c r="N31" s="56"/>
      <c r="O31" s="56"/>
      <c r="P31" s="54"/>
      <c r="Q31" s="57">
        <f t="shared" si="6"/>
        <v>0</v>
      </c>
      <c r="R31" s="51" t="e">
        <f t="shared" si="3"/>
        <v>#DIV/0!</v>
      </c>
      <c r="S31" s="52" t="e">
        <f t="shared" si="4"/>
        <v>#DIV/0!</v>
      </c>
      <c r="T31" s="59"/>
      <c r="U31" s="56"/>
      <c r="V31" s="5" t="e">
        <f t="shared" si="5"/>
        <v>#DIV/0!</v>
      </c>
    </row>
    <row r="32" spans="2:22" ht="15" customHeight="1">
      <c r="B32" s="47" t="s">
        <v>116</v>
      </c>
      <c r="C32" s="48" t="s">
        <v>115</v>
      </c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48"/>
      <c r="Q32" s="52">
        <f>Q33</f>
        <v>0</v>
      </c>
      <c r="R32" s="51"/>
      <c r="S32" s="52"/>
      <c r="T32" s="59"/>
      <c r="U32" s="56"/>
      <c r="V32" s="5"/>
    </row>
    <row r="33" spans="2:22" ht="15" customHeight="1">
      <c r="B33" s="70" t="s">
        <v>118</v>
      </c>
      <c r="C33" s="54"/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4" t="s">
        <v>117</v>
      </c>
      <c r="Q33" s="69">
        <v>0</v>
      </c>
      <c r="R33" s="51"/>
      <c r="S33" s="52"/>
      <c r="T33" s="59"/>
      <c r="U33" s="56"/>
      <c r="V33" s="5"/>
    </row>
    <row r="34" spans="2:22" ht="39" customHeight="1">
      <c r="B34" s="47" t="s">
        <v>39</v>
      </c>
      <c r="C34" s="48" t="s">
        <v>40</v>
      </c>
      <c r="D34" s="49">
        <f>SUM(D35:D37)</f>
        <v>900</v>
      </c>
      <c r="E34" s="49">
        <f>SUM(E35:E37)</f>
        <v>0</v>
      </c>
      <c r="F34" s="49">
        <f>SUM(F35:F37)</f>
        <v>508.2</v>
      </c>
      <c r="G34" s="49">
        <f>SUM(G35:G35)</f>
        <v>1315.6</v>
      </c>
      <c r="H34" s="49">
        <f>SUM(H35:H35)</f>
        <v>1315.6</v>
      </c>
      <c r="I34" s="49">
        <f>SUM(I35:I35)</f>
        <v>0</v>
      </c>
      <c r="J34" s="49">
        <f>SUM(J35:J35)</f>
        <v>0</v>
      </c>
      <c r="K34" s="49">
        <f>SUM(K35:K37)</f>
        <v>2460.7</v>
      </c>
      <c r="L34" s="49">
        <f>SUM(L35:L37)</f>
        <v>1440</v>
      </c>
      <c r="M34" s="49">
        <f>SUM(M35:M37)</f>
        <v>1440</v>
      </c>
      <c r="N34" s="49">
        <f>SUM(N35:N37)</f>
        <v>0</v>
      </c>
      <c r="O34" s="49">
        <f>SUM(O35:O37)</f>
        <v>0</v>
      </c>
      <c r="P34" s="48"/>
      <c r="Q34" s="52">
        <f>Q35+Q38</f>
        <v>500</v>
      </c>
      <c r="R34" s="51">
        <f t="shared" si="3"/>
        <v>187.0401337792642</v>
      </c>
      <c r="S34" s="52">
        <f t="shared" si="4"/>
        <v>109.45576162967467</v>
      </c>
      <c r="T34" s="53" t="e">
        <f>M34/M76*100</f>
        <v>#REF!</v>
      </c>
      <c r="U34" s="49">
        <f>SUM(U35:U37)</f>
        <v>258.6</v>
      </c>
      <c r="V34" s="5">
        <f t="shared" si="5"/>
        <v>556.844547563805</v>
      </c>
    </row>
    <row r="35" spans="2:22" ht="53.25" customHeight="1">
      <c r="B35" s="58" t="s">
        <v>41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42</v>
      </c>
      <c r="Q35" s="69">
        <v>300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43</v>
      </c>
      <c r="C36" s="54" t="s">
        <v>44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44</v>
      </c>
      <c r="Q36" s="69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45</v>
      </c>
      <c r="C37" s="54" t="s">
        <v>46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46</v>
      </c>
      <c r="Q37" s="69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43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44</v>
      </c>
      <c r="Q38" s="69">
        <v>200</v>
      </c>
      <c r="R38" s="51"/>
      <c r="S38" s="52"/>
      <c r="T38" s="59"/>
      <c r="U38" s="56"/>
      <c r="V38" s="5"/>
    </row>
    <row r="39" spans="2:22" ht="31.5" customHeight="1">
      <c r="B39" s="47" t="s">
        <v>47</v>
      </c>
      <c r="C39" s="48" t="s">
        <v>48</v>
      </c>
      <c r="D39" s="49">
        <f>SUM(D40:D44)</f>
        <v>6220</v>
      </c>
      <c r="E39" s="49">
        <f>SUM(E40:E44)</f>
        <v>0</v>
      </c>
      <c r="F39" s="49" t="e">
        <f>F40+F42+#REF!+#REF!+#REF!+F44</f>
        <v>#REF!</v>
      </c>
      <c r="G39" s="49" t="e">
        <f>G40+G42+#REF!+#REF!+#REF!+G44</f>
        <v>#REF!</v>
      </c>
      <c r="H39" s="49" t="e">
        <f>H40+H42+#REF!+#REF!+#REF!+H44</f>
        <v>#REF!</v>
      </c>
      <c r="I39" s="49" t="e">
        <f>I40+I42+#REF!+#REF!+#REF!+I44</f>
        <v>#REF!</v>
      </c>
      <c r="J39" s="49" t="e">
        <f>J40+J42+#REF!+#REF!+#REF!+J44</f>
        <v>#REF!</v>
      </c>
      <c r="K39" s="49" t="e">
        <f>K40+K42+#REF!+#REF!+#REF!+K44+#REF!</f>
        <v>#REF!</v>
      </c>
      <c r="L39" s="49" t="e">
        <f>L40+L42+#REF!+#REF!+#REF!+L44+#REF!</f>
        <v>#REF!</v>
      </c>
      <c r="M39" s="49" t="e">
        <f>M40+M42+#REF!+#REF!+#REF!+M44+#REF!</f>
        <v>#REF!</v>
      </c>
      <c r="N39" s="49" t="e">
        <f>N40+N42+#REF!+#REF!+#REF!+N44+#REF!</f>
        <v>#REF!</v>
      </c>
      <c r="O39" s="49" t="e">
        <f>O40+O42+#REF!+#REF!+#REF!+O44+#REF!</f>
        <v>#REF!</v>
      </c>
      <c r="P39" s="48"/>
      <c r="Q39" s="52">
        <f>Q42+Q44+Q41</f>
        <v>3520</v>
      </c>
      <c r="R39" s="51" t="e">
        <f t="shared" si="3"/>
        <v>#REF!</v>
      </c>
      <c r="S39" s="52" t="e">
        <f t="shared" si="4"/>
        <v>#REF!</v>
      </c>
      <c r="T39" s="53" t="e">
        <f>M39/M76*100</f>
        <v>#REF!</v>
      </c>
      <c r="U39" s="49" t="e">
        <f>U40+U42+#REF!+#REF!+#REF!+U44</f>
        <v>#REF!</v>
      </c>
      <c r="V39" s="5" t="e">
        <f t="shared" si="5"/>
        <v>#REF!</v>
      </c>
    </row>
    <row r="40" spans="2:22" ht="12" customHeight="1" hidden="1">
      <c r="B40" s="58" t="s">
        <v>49</v>
      </c>
      <c r="C40" s="54" t="s">
        <v>50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50</v>
      </c>
      <c r="Q40" s="69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36.75" customHeight="1">
      <c r="B41" s="58" t="s">
        <v>127</v>
      </c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126</v>
      </c>
      <c r="Q41" s="69">
        <v>300</v>
      </c>
      <c r="R41" s="51"/>
      <c r="S41" s="52"/>
      <c r="T41" s="59"/>
      <c r="U41" s="56"/>
      <c r="V41" s="5"/>
    </row>
    <row r="42" spans="2:22" ht="19.5" customHeight="1">
      <c r="B42" s="58" t="s">
        <v>113</v>
      </c>
      <c r="C42" s="54"/>
      <c r="D42" s="56">
        <v>1500</v>
      </c>
      <c r="E42" s="56"/>
      <c r="F42" s="56">
        <v>1590</v>
      </c>
      <c r="G42" s="55">
        <f t="shared" si="1"/>
        <v>1590</v>
      </c>
      <c r="H42" s="56">
        <v>1590</v>
      </c>
      <c r="I42" s="56"/>
      <c r="J42" s="56"/>
      <c r="K42" s="56">
        <f>1800</f>
        <v>1800</v>
      </c>
      <c r="L42" s="56">
        <f t="shared" si="2"/>
        <v>1600</v>
      </c>
      <c r="M42" s="56">
        <v>1600</v>
      </c>
      <c r="N42" s="56"/>
      <c r="O42" s="56"/>
      <c r="P42" s="54" t="s">
        <v>50</v>
      </c>
      <c r="Q42" s="69">
        <v>900</v>
      </c>
      <c r="R42" s="51">
        <f t="shared" si="3"/>
        <v>113.20754716981132</v>
      </c>
      <c r="S42" s="52">
        <f t="shared" si="4"/>
        <v>100.62893081761007</v>
      </c>
      <c r="T42" s="59"/>
      <c r="U42" s="56">
        <v>464</v>
      </c>
      <c r="V42" s="5"/>
    </row>
    <row r="43" spans="2:22" ht="16.5" customHeight="1" hidden="1">
      <c r="B43" s="58" t="s">
        <v>51</v>
      </c>
      <c r="C43" s="54"/>
      <c r="D43" s="56"/>
      <c r="E43" s="56"/>
      <c r="F43" s="56">
        <v>1000</v>
      </c>
      <c r="G43" s="55">
        <f t="shared" si="1"/>
        <v>3000</v>
      </c>
      <c r="H43" s="56">
        <v>1000</v>
      </c>
      <c r="I43" s="56">
        <v>1000</v>
      </c>
      <c r="J43" s="56">
        <v>1000</v>
      </c>
      <c r="K43" s="56">
        <v>250</v>
      </c>
      <c r="L43" s="56">
        <f t="shared" si="2"/>
        <v>750</v>
      </c>
      <c r="M43" s="56">
        <v>250</v>
      </c>
      <c r="N43" s="56">
        <v>250</v>
      </c>
      <c r="O43" s="56">
        <v>250</v>
      </c>
      <c r="P43" s="54" t="s">
        <v>52</v>
      </c>
      <c r="Q43" s="69">
        <f t="shared" si="6"/>
        <v>750</v>
      </c>
      <c r="R43" s="51">
        <f t="shared" si="3"/>
        <v>25</v>
      </c>
      <c r="S43" s="52">
        <f t="shared" si="4"/>
        <v>25</v>
      </c>
      <c r="T43" s="59"/>
      <c r="U43" s="56">
        <v>155.6</v>
      </c>
      <c r="V43" s="5">
        <f t="shared" si="5"/>
        <v>160.66838046272494</v>
      </c>
    </row>
    <row r="44" spans="2:22" ht="26.25" customHeight="1">
      <c r="B44" s="58" t="s">
        <v>53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54</v>
      </c>
      <c r="Q44" s="69">
        <v>2320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55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56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57</v>
      </c>
      <c r="C47" s="48" t="s">
        <v>58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Q49+Q50+Q48</f>
        <v>30878.399999999998</v>
      </c>
      <c r="R47" s="51">
        <f t="shared" si="3"/>
        <v>483.5075914855298</v>
      </c>
      <c r="S47" s="52">
        <f t="shared" si="4"/>
        <v>103.04159683834008</v>
      </c>
      <c r="T47" s="53" t="e">
        <f>M47/M76*100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1" t="s">
        <v>120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119</v>
      </c>
      <c r="Q48" s="69">
        <v>10702.3</v>
      </c>
      <c r="R48" s="51"/>
      <c r="S48" s="52"/>
      <c r="T48" s="53"/>
      <c r="U48" s="49"/>
      <c r="V48" s="5"/>
    </row>
    <row r="49" spans="2:22" ht="15" customHeight="1">
      <c r="B49" s="58" t="s">
        <v>59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60</v>
      </c>
      <c r="Q49" s="69">
        <v>5101.2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114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61</v>
      </c>
      <c r="Q50" s="69">
        <v>15074.9</v>
      </c>
      <c r="R50" s="51"/>
      <c r="S50" s="52"/>
      <c r="T50" s="59"/>
      <c r="U50" s="56"/>
      <c r="V50" s="5"/>
    </row>
    <row r="51" spans="2:22" ht="12.75" customHeight="1" hidden="1">
      <c r="B51" s="58" t="s">
        <v>62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9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63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9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64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9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65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9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66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9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67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9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121</v>
      </c>
      <c r="C57" s="48" t="s">
        <v>122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500</v>
      </c>
      <c r="R57" s="51"/>
      <c r="S57" s="52"/>
      <c r="T57" s="59"/>
      <c r="U57" s="56"/>
      <c r="V57" s="5"/>
    </row>
    <row r="58" spans="2:22" ht="15" customHeight="1">
      <c r="B58" s="58" t="s">
        <v>123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124</v>
      </c>
      <c r="Q58" s="69">
        <v>500</v>
      </c>
      <c r="R58" s="51"/>
      <c r="S58" s="52"/>
      <c r="T58" s="59"/>
      <c r="U58" s="56"/>
      <c r="V58" s="5"/>
    </row>
    <row r="59" spans="2:22" ht="28.5" customHeight="1">
      <c r="B59" s="47" t="s">
        <v>68</v>
      </c>
      <c r="C59" s="48" t="s">
        <v>69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19017.3</v>
      </c>
      <c r="R59" s="51">
        <f t="shared" si="3"/>
        <v>136.76619947186674</v>
      </c>
      <c r="S59" s="52">
        <f t="shared" si="4"/>
        <v>105.8805606337599</v>
      </c>
      <c r="T59" s="61" t="e">
        <f>M59/M76*100</f>
        <v>#REF!</v>
      </c>
      <c r="U59" s="49">
        <f>SUM(U60:U63)</f>
        <v>4836.4</v>
      </c>
      <c r="V59" s="5">
        <f t="shared" si="5"/>
        <v>172.44231246381608</v>
      </c>
    </row>
    <row r="60" spans="2:22" ht="13.5">
      <c r="B60" s="58" t="s">
        <v>110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70</v>
      </c>
      <c r="Q60" s="69">
        <v>19017.3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107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9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108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9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72</v>
      </c>
      <c r="C63" s="54" t="s">
        <v>71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71</v>
      </c>
      <c r="Q63" s="69">
        <f aca="true" t="shared" si="9" ref="Q63:Q75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13.5" customHeight="1">
      <c r="B64" s="47" t="s">
        <v>73</v>
      </c>
      <c r="C64" s="48" t="s">
        <v>74</v>
      </c>
      <c r="D64" s="49">
        <f aca="true" t="shared" si="10" ref="D64:O64">SUM(D65:D69)</f>
        <v>1000</v>
      </c>
      <c r="E64" s="49">
        <f t="shared" si="10"/>
        <v>0</v>
      </c>
      <c r="F64" s="49">
        <f t="shared" si="10"/>
        <v>8000</v>
      </c>
      <c r="G64" s="49">
        <f t="shared" si="10"/>
        <v>4306</v>
      </c>
      <c r="H64" s="49">
        <f t="shared" si="10"/>
        <v>4146</v>
      </c>
      <c r="I64" s="49">
        <f t="shared" si="10"/>
        <v>0</v>
      </c>
      <c r="J64" s="49">
        <f t="shared" si="10"/>
        <v>160</v>
      </c>
      <c r="K64" s="49">
        <f t="shared" si="10"/>
        <v>13086</v>
      </c>
      <c r="L64" s="49">
        <f t="shared" si="10"/>
        <v>4200</v>
      </c>
      <c r="M64" s="49">
        <f t="shared" si="10"/>
        <v>4200</v>
      </c>
      <c r="N64" s="49">
        <f t="shared" si="10"/>
        <v>0</v>
      </c>
      <c r="O64" s="49">
        <f t="shared" si="10"/>
        <v>0</v>
      </c>
      <c r="P64" s="48"/>
      <c r="Q64" s="52">
        <f>Q69</f>
        <v>7223</v>
      </c>
      <c r="R64" s="51">
        <f aca="true" t="shared" si="11" ref="R64:R76">K64/H64*100</f>
        <v>315.62952243125903</v>
      </c>
      <c r="S64" s="52">
        <f aca="true" t="shared" si="12" ref="S64:S76">M64/H64*100</f>
        <v>101.30246020260492</v>
      </c>
      <c r="T64" s="53" t="e">
        <f>M64/M76*100</f>
        <v>#REF!</v>
      </c>
      <c r="U64" s="49">
        <f>SUM(U65:U69)</f>
        <v>1431.7</v>
      </c>
      <c r="V64" s="5">
        <f>M64/U64*100</f>
        <v>293.357546972131</v>
      </c>
    </row>
    <row r="65" spans="2:22" ht="15.75" customHeight="1" hidden="1">
      <c r="B65" s="58" t="s">
        <v>109</v>
      </c>
      <c r="C65" s="54"/>
      <c r="D65" s="56"/>
      <c r="E65" s="56"/>
      <c r="F65" s="56"/>
      <c r="G65" s="55">
        <f aca="true" t="shared" si="13" ref="G65:G75">H65+I65+J65</f>
        <v>0</v>
      </c>
      <c r="H65" s="56"/>
      <c r="I65" s="56"/>
      <c r="J65" s="56"/>
      <c r="K65" s="56"/>
      <c r="L65" s="56"/>
      <c r="M65" s="56"/>
      <c r="N65" s="56"/>
      <c r="O65" s="56"/>
      <c r="P65" s="54" t="s">
        <v>75</v>
      </c>
      <c r="Q65" s="69">
        <f t="shared" si="9"/>
        <v>0</v>
      </c>
      <c r="R65" s="51"/>
      <c r="S65" s="52"/>
      <c r="T65" s="59"/>
      <c r="U65" s="56"/>
      <c r="V65" s="5"/>
    </row>
    <row r="66" spans="2:22" ht="8.25" customHeight="1" hidden="1">
      <c r="B66" s="58" t="s">
        <v>76</v>
      </c>
      <c r="C66" s="54"/>
      <c r="D66" s="56"/>
      <c r="E66" s="56"/>
      <c r="F66" s="56"/>
      <c r="G66" s="55">
        <f t="shared" si="13"/>
        <v>0</v>
      </c>
      <c r="H66" s="56"/>
      <c r="I66" s="56"/>
      <c r="J66" s="56"/>
      <c r="K66" s="56"/>
      <c r="L66" s="56"/>
      <c r="M66" s="56"/>
      <c r="N66" s="56"/>
      <c r="O66" s="56"/>
      <c r="P66" s="54" t="s">
        <v>77</v>
      </c>
      <c r="Q66" s="69">
        <f t="shared" si="9"/>
        <v>0</v>
      </c>
      <c r="R66" s="51"/>
      <c r="S66" s="52"/>
      <c r="T66" s="59"/>
      <c r="U66" s="56"/>
      <c r="V66" s="5"/>
    </row>
    <row r="67" spans="2:22" ht="12.75" customHeight="1" hidden="1">
      <c r="B67" s="58" t="s">
        <v>78</v>
      </c>
      <c r="C67" s="54"/>
      <c r="D67" s="56"/>
      <c r="E67" s="56"/>
      <c r="F67" s="56"/>
      <c r="G67" s="55">
        <f t="shared" si="13"/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79</v>
      </c>
      <c r="Q67" s="69">
        <f t="shared" si="9"/>
        <v>0</v>
      </c>
      <c r="R67" s="51"/>
      <c r="S67" s="52"/>
      <c r="T67" s="59"/>
      <c r="U67" s="56"/>
      <c r="V67" s="5"/>
    </row>
    <row r="68" spans="2:22" ht="12.75" customHeight="1" hidden="1">
      <c r="B68" s="58" t="s">
        <v>80</v>
      </c>
      <c r="C68" s="54"/>
      <c r="D68" s="56"/>
      <c r="E68" s="56"/>
      <c r="F68" s="56"/>
      <c r="G68" s="55">
        <f t="shared" si="13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81</v>
      </c>
      <c r="Q68" s="69">
        <f t="shared" si="9"/>
        <v>0</v>
      </c>
      <c r="R68" s="51"/>
      <c r="S68" s="52"/>
      <c r="T68" s="59"/>
      <c r="U68" s="56"/>
      <c r="V68" s="5"/>
    </row>
    <row r="69" spans="2:22" ht="15.75" customHeight="1">
      <c r="B69" s="58" t="s">
        <v>82</v>
      </c>
      <c r="C69" s="54"/>
      <c r="D69" s="56">
        <v>1000</v>
      </c>
      <c r="E69" s="56"/>
      <c r="F69" s="56">
        <v>8000</v>
      </c>
      <c r="G69" s="55">
        <f t="shared" si="13"/>
        <v>4306</v>
      </c>
      <c r="H69" s="56">
        <f>3000+1146</f>
        <v>4146</v>
      </c>
      <c r="I69" s="56"/>
      <c r="J69" s="56">
        <v>160</v>
      </c>
      <c r="K69" s="56">
        <v>13086</v>
      </c>
      <c r="L69" s="56">
        <f t="shared" si="2"/>
        <v>4200</v>
      </c>
      <c r="M69" s="56">
        <v>4200</v>
      </c>
      <c r="N69" s="56"/>
      <c r="O69" s="56"/>
      <c r="P69" s="54" t="s">
        <v>83</v>
      </c>
      <c r="Q69" s="69">
        <v>7223</v>
      </c>
      <c r="R69" s="51">
        <f t="shared" si="11"/>
        <v>315.62952243125903</v>
      </c>
      <c r="S69" s="52">
        <f t="shared" si="12"/>
        <v>101.30246020260492</v>
      </c>
      <c r="T69" s="59"/>
      <c r="U69" s="56">
        <v>1431.7</v>
      </c>
      <c r="V69" s="5">
        <f>M69/U69*100</f>
        <v>293.357546972131</v>
      </c>
    </row>
    <row r="70" spans="2:22" ht="16.5" customHeight="1" hidden="1">
      <c r="B70" s="58" t="s">
        <v>84</v>
      </c>
      <c r="C70" s="54" t="s">
        <v>85</v>
      </c>
      <c r="D70" s="56"/>
      <c r="E70" s="56"/>
      <c r="F70" s="56"/>
      <c r="G70" s="55">
        <f t="shared" si="13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85</v>
      </c>
      <c r="Q70" s="69">
        <f t="shared" si="9"/>
        <v>0</v>
      </c>
      <c r="R70" s="51" t="e">
        <f t="shared" si="11"/>
        <v>#DIV/0!</v>
      </c>
      <c r="S70" s="52"/>
      <c r="T70" s="59"/>
      <c r="U70" s="56"/>
      <c r="V70" s="5"/>
    </row>
    <row r="71" spans="2:22" ht="24" customHeight="1" hidden="1">
      <c r="B71" s="58" t="s">
        <v>86</v>
      </c>
      <c r="C71" s="54" t="s">
        <v>87</v>
      </c>
      <c r="D71" s="56"/>
      <c r="E71" s="56"/>
      <c r="F71" s="56">
        <v>4600</v>
      </c>
      <c r="G71" s="55">
        <f t="shared" si="13"/>
        <v>7600</v>
      </c>
      <c r="H71" s="56">
        <v>7600</v>
      </c>
      <c r="I71" s="56"/>
      <c r="J71" s="56"/>
      <c r="K71" s="56">
        <v>5257</v>
      </c>
      <c r="L71" s="56">
        <f>M71+N71+O71</f>
        <v>5200</v>
      </c>
      <c r="M71" s="56">
        <f>4600+600</f>
        <v>5200</v>
      </c>
      <c r="N71" s="56"/>
      <c r="O71" s="56"/>
      <c r="P71" s="54" t="s">
        <v>87</v>
      </c>
      <c r="Q71" s="69">
        <f t="shared" si="9"/>
        <v>5200</v>
      </c>
      <c r="R71" s="51">
        <f t="shared" si="11"/>
        <v>69.17105263157895</v>
      </c>
      <c r="S71" s="52">
        <f t="shared" si="12"/>
        <v>68.42105263157895</v>
      </c>
      <c r="T71" s="59"/>
      <c r="U71" s="56">
        <v>3408.6</v>
      </c>
      <c r="V71" s="5">
        <f>M71/U71*100</f>
        <v>152.55530129672005</v>
      </c>
    </row>
    <row r="72" spans="2:22" ht="16.5" customHeight="1">
      <c r="B72" s="47" t="s">
        <v>88</v>
      </c>
      <c r="C72" s="49">
        <v>1100</v>
      </c>
      <c r="D72" s="49" t="e">
        <f>SUM(#REF!)</f>
        <v>#REF!</v>
      </c>
      <c r="E72" s="49" t="e">
        <f>SUM(#REF!)</f>
        <v>#REF!</v>
      </c>
      <c r="F72" s="49" t="e">
        <f>SUM(#REF!)</f>
        <v>#REF!</v>
      </c>
      <c r="G72" s="49">
        <f aca="true" t="shared" si="14" ref="G72:O72">SUM(G73:G75)</f>
        <v>37405.2</v>
      </c>
      <c r="H72" s="49">
        <f t="shared" si="14"/>
        <v>37405.2</v>
      </c>
      <c r="I72" s="49">
        <f t="shared" si="14"/>
        <v>0</v>
      </c>
      <c r="J72" s="49">
        <f t="shared" si="14"/>
        <v>0</v>
      </c>
      <c r="K72" s="49">
        <f t="shared" si="14"/>
        <v>1024</v>
      </c>
      <c r="L72" s="49">
        <f t="shared" si="14"/>
        <v>0</v>
      </c>
      <c r="M72" s="49">
        <f t="shared" si="14"/>
        <v>1024</v>
      </c>
      <c r="N72" s="49">
        <f t="shared" si="14"/>
        <v>0</v>
      </c>
      <c r="O72" s="49">
        <f t="shared" si="14"/>
        <v>0</v>
      </c>
      <c r="P72" s="49">
        <v>1100</v>
      </c>
      <c r="Q72" s="52">
        <f>Q74</f>
        <v>291.7</v>
      </c>
      <c r="R72" s="51">
        <f t="shared" si="11"/>
        <v>2.7375872873290343</v>
      </c>
      <c r="S72" s="52">
        <f t="shared" si="12"/>
        <v>2.7375872873290343</v>
      </c>
      <c r="T72" s="53" t="e">
        <f>M72/M76*100</f>
        <v>#REF!</v>
      </c>
      <c r="U72" s="49">
        <f>SUM(U73:U75)</f>
        <v>0</v>
      </c>
      <c r="V72" s="5" t="e">
        <f>M72/U72*100</f>
        <v>#DIV/0!</v>
      </c>
    </row>
    <row r="73" spans="2:22" ht="1.5" customHeight="1" hidden="1">
      <c r="B73" s="58" t="s">
        <v>89</v>
      </c>
      <c r="C73" s="54"/>
      <c r="D73" s="56"/>
      <c r="E73" s="56"/>
      <c r="F73" s="56"/>
      <c r="G73" s="55">
        <f t="shared" si="13"/>
        <v>0</v>
      </c>
      <c r="H73" s="56"/>
      <c r="I73" s="56"/>
      <c r="J73" s="56"/>
      <c r="K73" s="56"/>
      <c r="L73" s="56"/>
      <c r="M73" s="56"/>
      <c r="N73" s="56"/>
      <c r="O73" s="56"/>
      <c r="P73" s="54" t="s">
        <v>90</v>
      </c>
      <c r="Q73" s="69">
        <f t="shared" si="9"/>
        <v>0</v>
      </c>
      <c r="R73" s="51"/>
      <c r="S73" s="52"/>
      <c r="T73" s="62"/>
      <c r="U73" s="56"/>
      <c r="V73" s="5"/>
    </row>
    <row r="74" spans="2:22" ht="12.75" customHeight="1">
      <c r="B74" s="58" t="s">
        <v>91</v>
      </c>
      <c r="C74" s="54"/>
      <c r="D74" s="56"/>
      <c r="E74" s="56"/>
      <c r="F74" s="56"/>
      <c r="G74" s="55">
        <f t="shared" si="13"/>
        <v>0</v>
      </c>
      <c r="H74" s="56"/>
      <c r="I74" s="56"/>
      <c r="J74" s="56"/>
      <c r="K74" s="56">
        <v>1024</v>
      </c>
      <c r="L74" s="56"/>
      <c r="M74" s="56">
        <v>1024</v>
      </c>
      <c r="N74" s="56"/>
      <c r="O74" s="56"/>
      <c r="P74" s="54" t="s">
        <v>92</v>
      </c>
      <c r="Q74" s="69">
        <v>291.7</v>
      </c>
      <c r="R74" s="51" t="e">
        <f t="shared" si="11"/>
        <v>#DIV/0!</v>
      </c>
      <c r="S74" s="52"/>
      <c r="T74" s="62"/>
      <c r="U74" s="56"/>
      <c r="V74" s="5"/>
    </row>
    <row r="75" spans="2:22" ht="12.75" customHeight="1" hidden="1">
      <c r="B75" s="58" t="s">
        <v>93</v>
      </c>
      <c r="C75" s="54" t="s">
        <v>94</v>
      </c>
      <c r="D75" s="56"/>
      <c r="E75" s="56"/>
      <c r="F75" s="56"/>
      <c r="G75" s="55">
        <f t="shared" si="13"/>
        <v>37405.2</v>
      </c>
      <c r="H75" s="56">
        <f>35055.2+2350</f>
        <v>37405.2</v>
      </c>
      <c r="I75" s="56"/>
      <c r="J75" s="56"/>
      <c r="K75" s="56"/>
      <c r="L75" s="56">
        <f>M75+N75+O75</f>
        <v>0</v>
      </c>
      <c r="M75" s="56"/>
      <c r="N75" s="56"/>
      <c r="O75" s="56"/>
      <c r="P75" s="54" t="s">
        <v>94</v>
      </c>
      <c r="Q75" s="69">
        <f t="shared" si="9"/>
        <v>0</v>
      </c>
      <c r="R75" s="51">
        <f t="shared" si="11"/>
        <v>0</v>
      </c>
      <c r="S75" s="52">
        <f t="shared" si="12"/>
        <v>0</v>
      </c>
      <c r="T75" s="62"/>
      <c r="U75" s="56"/>
      <c r="V75" s="5"/>
    </row>
    <row r="76" spans="2:22" ht="16.5" customHeight="1" thickBot="1">
      <c r="B76" s="63" t="s">
        <v>95</v>
      </c>
      <c r="C76" s="64"/>
      <c r="D76" s="65" t="e">
        <f>SUM(D14+D34+D39+D47+#REF!+D59+D64+#REF!+D72)</f>
        <v>#REF!</v>
      </c>
      <c r="E76" s="65" t="e">
        <f>SUM(E14+E34+E39+E47+#REF!+E59+E64+#REF!+E72)</f>
        <v>#REF!</v>
      </c>
      <c r="F76" s="66" t="e">
        <f>SUM(F14+F34+F39+F47+#REF!+#REF!+F59+F64+#REF!+F72)</f>
        <v>#REF!</v>
      </c>
      <c r="G76" s="66" t="e">
        <f>SUM(G14+G34+G39+G47+#REF!+#REF!+G59+G64+#REF!+G72)</f>
        <v>#REF!</v>
      </c>
      <c r="H76" s="66" t="e">
        <f>SUM(H14+H34+H39+H47+#REF!+#REF!+H59+H64+#REF!+H72)</f>
        <v>#REF!</v>
      </c>
      <c r="I76" s="66" t="e">
        <f>SUM(I14+I34+I39+I47+#REF!+#REF!+I59+I64+#REF!+I72)</f>
        <v>#REF!</v>
      </c>
      <c r="J76" s="66" t="e">
        <f>SUM(J14+J34+J39+J47+#REF!+#REF!+J59+J64+#REF!+J72)</f>
        <v>#REF!</v>
      </c>
      <c r="K76" s="66" t="e">
        <f>SUM(K14+K34+K39+K47+#REF!+#REF!+K59+K64+#REF!+K72)</f>
        <v>#REF!</v>
      </c>
      <c r="L76" s="66" t="e">
        <f>SUM(L14+L34+L39+L47+#REF!+#REF!+L59+L64+#REF!+L72)</f>
        <v>#REF!</v>
      </c>
      <c r="M76" s="66" t="e">
        <f>SUM(M14+M34+M39+M47+#REF!+#REF!+M59+M64+#REF!+M72)</f>
        <v>#REF!</v>
      </c>
      <c r="N76" s="66" t="e">
        <f>SUM(N14+N34+N39+N47+#REF!+#REF!+N59+N64+#REF!+N72)</f>
        <v>#REF!</v>
      </c>
      <c r="O76" s="66" t="e">
        <f>SUM(O14+O34+O39+O47+#REF!+#REF!+O59+O64+#REF!+O72)</f>
        <v>#REF!</v>
      </c>
      <c r="P76" s="64"/>
      <c r="Q76" s="67">
        <f>Q14+Q34+Q39+Q47+Q59+Q64+Q72+Q32+Q57</f>
        <v>80669.3</v>
      </c>
      <c r="R76" s="51" t="e">
        <f t="shared" si="11"/>
        <v>#REF!</v>
      </c>
      <c r="S76" s="52" t="e">
        <f t="shared" si="12"/>
        <v>#REF!</v>
      </c>
      <c r="T76" s="68" t="e">
        <f>SUM(T14:T72)</f>
        <v>#REF!</v>
      </c>
      <c r="U76" s="50" t="e">
        <f>SUM(U14+U34+U39+U47+#REF!+#REF!+U59+U64+#REF!+U72)</f>
        <v>#REF!</v>
      </c>
      <c r="V76" s="5" t="e">
        <f>M76/U76*100</f>
        <v>#REF!</v>
      </c>
    </row>
    <row r="77" spans="2:22" ht="13.5" customHeight="1" hidden="1" thickBot="1">
      <c r="B77" s="33" t="s">
        <v>96</v>
      </c>
      <c r="C77" s="34"/>
      <c r="D77" s="35"/>
      <c r="E77" s="35"/>
      <c r="F77" s="36">
        <v>0</v>
      </c>
      <c r="G77" s="37">
        <f>-43123.7-16350</f>
        <v>-59473.7</v>
      </c>
      <c r="H77" s="35"/>
      <c r="I77" s="35"/>
      <c r="J77" s="35"/>
      <c r="K77" s="36">
        <v>0</v>
      </c>
      <c r="L77" s="38">
        <v>0</v>
      </c>
      <c r="M77" s="36">
        <v>63802.8</v>
      </c>
      <c r="N77" s="36">
        <v>0</v>
      </c>
      <c r="O77" s="36">
        <v>0</v>
      </c>
      <c r="P77" s="34"/>
      <c r="Q77" s="39">
        <v>63802.8</v>
      </c>
      <c r="R77" s="7"/>
      <c r="S77" s="8"/>
      <c r="T77" s="9"/>
      <c r="U77" s="10">
        <v>76369.2</v>
      </c>
      <c r="V77" s="11"/>
    </row>
    <row r="78" spans="2:21" s="21" customFormat="1" ht="12.75" customHeight="1" hidden="1" thickBot="1">
      <c r="B78" s="12" t="s">
        <v>97</v>
      </c>
      <c r="C78" s="13"/>
      <c r="D78" s="14"/>
      <c r="E78" s="14"/>
      <c r="F78" s="14"/>
      <c r="G78" s="14"/>
      <c r="H78" s="14"/>
      <c r="I78" s="14"/>
      <c r="J78" s="14"/>
      <c r="K78" s="15"/>
      <c r="L78" s="14"/>
      <c r="M78" s="16">
        <v>1193121.2</v>
      </c>
      <c r="N78" s="17">
        <v>1131115</v>
      </c>
      <c r="O78" s="17">
        <v>113200</v>
      </c>
      <c r="P78" s="13"/>
      <c r="Q78" s="16">
        <f>M78+N78+O78</f>
        <v>2437436.2</v>
      </c>
      <c r="R78" s="15"/>
      <c r="S78" s="18"/>
      <c r="T78" s="19"/>
      <c r="U78" s="20"/>
    </row>
    <row r="79" ht="7.5" customHeight="1">
      <c r="M79" s="22"/>
    </row>
    <row r="80" spans="2:16" ht="12.75" customHeight="1">
      <c r="B80" s="24"/>
      <c r="C80" s="25"/>
      <c r="D80" s="2"/>
      <c r="E80" s="2"/>
      <c r="F80" s="2"/>
      <c r="G80" t="s">
        <v>98</v>
      </c>
      <c r="H80">
        <f>728.2</f>
        <v>728.2</v>
      </c>
      <c r="K80" s="22"/>
      <c r="M80" s="26" t="e">
        <f>M78-M76</f>
        <v>#REF!</v>
      </c>
      <c r="O80" s="27" t="e">
        <f>O78-O76</f>
        <v>#REF!</v>
      </c>
      <c r="P80" s="25"/>
    </row>
    <row r="81" spans="2:16" ht="15" customHeight="1">
      <c r="B81" s="28"/>
      <c r="C81" s="25"/>
      <c r="D81" s="2"/>
      <c r="E81" s="2"/>
      <c r="F81" s="2"/>
      <c r="G81" t="s">
        <v>99</v>
      </c>
      <c r="H81" s="29">
        <f>2132.8</f>
        <v>2132.8</v>
      </c>
      <c r="N81" s="21"/>
      <c r="P81" s="25"/>
    </row>
    <row r="82" spans="2:16" ht="15" customHeight="1">
      <c r="B82" s="28"/>
      <c r="C82" s="25"/>
      <c r="D82" s="2"/>
      <c r="E82" s="2"/>
      <c r="F82" s="2"/>
      <c r="G82" t="s">
        <v>100</v>
      </c>
      <c r="H82" s="29">
        <v>99705</v>
      </c>
      <c r="N82" s="21"/>
      <c r="P82" s="25"/>
    </row>
    <row r="83" spans="2:16" ht="15" customHeight="1">
      <c r="B83" s="32"/>
      <c r="C83" s="25"/>
      <c r="D83" s="2"/>
      <c r="E83" s="2"/>
      <c r="F83" s="2"/>
      <c r="G83" t="s">
        <v>101</v>
      </c>
      <c r="H83" s="29">
        <v>19806.2</v>
      </c>
      <c r="K83" s="22"/>
      <c r="M83" s="22"/>
      <c r="N83" s="21"/>
      <c r="P83" s="25"/>
    </row>
    <row r="84" spans="2:16" ht="15" customHeight="1">
      <c r="B84" s="30"/>
      <c r="C84" s="25"/>
      <c r="D84" s="2"/>
      <c r="E84" s="2"/>
      <c r="F84" s="2"/>
      <c r="H84" s="27" t="e">
        <f>H76+H80+H81+H82+H83</f>
        <v>#REF!</v>
      </c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2:16" ht="12.75" customHeight="1">
      <c r="B86" s="31"/>
      <c r="C86" s="25"/>
      <c r="D86" s="2"/>
      <c r="E86" s="2"/>
      <c r="F86" s="2"/>
      <c r="P86" s="25"/>
    </row>
    <row r="87" spans="3:16" ht="12.75">
      <c r="C87" s="25"/>
      <c r="D87" s="2"/>
      <c r="E87" s="2"/>
      <c r="F87" s="2"/>
      <c r="P87" s="25"/>
    </row>
    <row r="88" spans="2:16" ht="13.5">
      <c r="B88" s="31"/>
      <c r="C88" s="25"/>
      <c r="D88" s="2"/>
      <c r="E88" s="2"/>
      <c r="F88" s="2"/>
      <c r="P88" s="25"/>
    </row>
    <row r="89" spans="2:16" ht="13.5">
      <c r="B89" s="30"/>
      <c r="C89" s="25"/>
      <c r="D89" s="2"/>
      <c r="E89" s="2"/>
      <c r="F89" s="2"/>
      <c r="P89" s="25"/>
    </row>
    <row r="90" spans="2:16" ht="13.5">
      <c r="B90" s="31"/>
      <c r="C90" s="25"/>
      <c r="D90" s="2"/>
      <c r="E90" s="2"/>
      <c r="F90" s="2"/>
      <c r="P90" s="25"/>
    </row>
    <row r="91" spans="2:16" ht="13.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3.5">
      <c r="B93" s="31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  <row r="160" spans="2:16" ht="12.75">
      <c r="B160" s="2"/>
      <c r="C160" s="25"/>
      <c r="D160" s="2"/>
      <c r="E160" s="2"/>
      <c r="F160" s="2"/>
      <c r="P160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2009-12-21T06:39:31Z</cp:lastPrinted>
  <dcterms:created xsi:type="dcterms:W3CDTF">2007-10-24T16:54:59Z</dcterms:created>
  <dcterms:modified xsi:type="dcterms:W3CDTF">2009-12-21T06:39:39Z</dcterms:modified>
  <cp:category/>
  <cp:version/>
  <cp:contentType/>
  <cp:contentStatus/>
</cp:coreProperties>
</file>