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1" activeTab="1"/>
  </bookViews>
  <sheets>
    <sheet name="Приект 2008 г" sheetId="1" r:id="rId1"/>
    <sheet name="Приложение 6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<sst xmlns="http://schemas.openxmlformats.org/spreadsheetml/2006/main" count="304" uniqueCount="202">
  <si>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</si>
  <si>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</si>
  <si>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</si>
  <si>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</si>
  <si>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</si>
  <si>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</si>
  <si>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</si>
  <si>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</si>
  <si>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</si>
  <si>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</si>
  <si>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</si>
  <si>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</si>
  <si>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</si>
  <si>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</si>
  <si>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</si>
  <si>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</si>
  <si>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</si>
  <si>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</si>
  <si>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</si>
  <si>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</si>
  <si>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</si>
  <si>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</si>
  <si>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</si>
  <si>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</si>
  <si>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</si>
  <si>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</si>
  <si>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</si>
  <si>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</si>
  <si>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</si>
  <si>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</si>
  <si>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</si>
  <si>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</si>
  <si>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</si>
  <si>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</si>
  <si>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</si>
  <si>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</si>
  <si>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</si>
  <si>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</si>
  <si>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</si>
  <si>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</si>
  <si>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</si>
  <si>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</si>
  <si>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</si>
  <si>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</si>
  <si>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</si>
  <si>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</si>
  <si>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</si>
  <si>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</si>
  <si>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</si>
  <si>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</si>
  <si>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</si>
  <si>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</si>
  <si>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</si>
  <si>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</si>
  <si>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</si>
  <si>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</si>
  <si>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</si>
  <si>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</si>
  <si>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</si>
  <si>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</si>
  <si>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</si>
  <si>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</si>
  <si>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</si>
  <si>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</si>
  <si>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</si>
  <si>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</si>
  <si>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</si>
  <si>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</si>
  <si>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</si>
  <si>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</si>
  <si>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</si>
  <si>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</si>
  <si>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</si>
  <si>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</si>
  <si>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</si>
  <si>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</si>
  <si>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</si>
  <si>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</si>
  <si>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</si>
  <si>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</si>
  <si>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</si>
  <si>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</si>
  <si>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</si>
  <si>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</si>
  <si>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</si>
  <si>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</si>
  <si>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</si>
  <si>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</si>
  <si>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</si>
  <si>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</si>
  <si>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</si>
  <si>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</si>
  <si>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</si>
  <si>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</si>
  <si>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</si>
  <si>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</si>
  <si>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</si>
  <si>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</si>
  <si>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</si>
  <si>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</si>
  <si>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</si>
  <si>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</si>
  <si>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</si>
  <si>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</si>
  <si>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</si>
  <si>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</si>
  <si>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</si>
  <si>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</si>
  <si>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</si>
  <si>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</si>
  <si>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</si>
  <si>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</si>
  <si>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</si>
  <si>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</si>
  <si>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</si>
  <si>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</si>
  <si>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</si>
  <si>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</si>
  <si>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</si>
  <si>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</si>
  <si>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</si>
  <si>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</si>
  <si>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</si>
  <si>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</si>
  <si>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</si>
  <si>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</si>
  <si>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</si>
  <si>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</si>
  <si>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</si>
  <si>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</si>
  <si>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</si>
  <si>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</si>
  <si>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</si>
  <si>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</si>
  <si>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</si>
  <si>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</si>
  <si>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</si>
  <si>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</si>
  <si>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</si>
  <si>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</si>
  <si>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</si>
  <si>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</si>
  <si>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</si>
  <si>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</si>
  <si>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</si>
  <si>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</si>
  <si>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</si>
  <si>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</si>
  <si>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</si>
  <si>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</si>
  <si>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</si>
  <si>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</si>
  <si>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</si>
  <si>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</si>
  <si>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</si>
  <si>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</si>
  <si>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</si>
  <si>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</si>
  <si>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</si>
  <si>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</si>
  <si>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</si>
  <si>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</si>
  <si>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</si>
  <si>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</si>
  <si>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</si>
  <si>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</si>
  <si>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</si>
  <si>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</si>
  <si>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Благоустройство (дороги)</t>
  </si>
  <si>
    <t>Проект бюджета на 2008 год за счет собственных доходов</t>
  </si>
  <si>
    <t>Заготовка, переработка, хран-е крови и ее ком-в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</si>
  <si>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</si>
  <si>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</si>
  <si>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</si>
  <si>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</si>
  <si>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</si>
  <si>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</si>
  <si>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</si>
  <si>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</si>
  <si>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 xml:space="preserve">Адресная программа газификации </t>
  </si>
  <si>
    <t>Адресная программа ремонта объектов КХ</t>
  </si>
  <si>
    <t>Капитальные вложение в т.ч.</t>
  </si>
  <si>
    <t xml:space="preserve">Прочие  расходы </t>
  </si>
  <si>
    <t>Изменения за счет  средств областного бюджета</t>
  </si>
  <si>
    <t xml:space="preserve">Изменения за счет  дополнительных доходов </t>
  </si>
  <si>
    <t>к Решению Совета депутатов</t>
  </si>
  <si>
    <t>№___  от    ноября    2007 года</t>
  </si>
  <si>
    <t xml:space="preserve">Культура </t>
  </si>
  <si>
    <t>Код раздела, подраздела</t>
  </si>
  <si>
    <t>% исполнения</t>
  </si>
  <si>
    <t>Топливо и энергетика</t>
  </si>
  <si>
    <t>Уточненный  бюджет  на 2008 год  (тыс.руб.)</t>
  </si>
  <si>
    <t>Исполнено за  1 квартал 2008 года (тыс.руб.)</t>
  </si>
  <si>
    <t>Сиверского городского поселения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</si>
  <si>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1 квартал  2008 года </t>
  </si>
  <si>
    <t>Национальная оборона</t>
  </si>
  <si>
    <t>Мобилизационная и вневойсковая  подготовка</t>
  </si>
  <si>
    <t>0200</t>
  </si>
  <si>
    <t>0203</t>
  </si>
  <si>
    <t>Другие общегосударственные вопросы</t>
  </si>
  <si>
    <t>Приложение   3</t>
  </si>
  <si>
    <t xml:space="preserve">№ 19 от  14 мая 2008 года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</si>
</sst>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</numFmts>
  <fonts count="19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63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50390625" style="0" customWidth="1"/>
    <col min="3" max="3" width="8.00390625" style="0" hidden="1" customWidth="1"/>
    <col min="4" max="4" width="6.625" style="0" hidden="1" customWidth="1"/>
    <col min="5" max="5" width="10.625" style="0" customWidth="1"/>
    <col min="6" max="6" width="11.37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50390625" style="0" customWidth="1"/>
    <col min="13" max="13" width="9.375" style="0" customWidth="1"/>
    <col min="14" max="14" width="9.50390625" style="0" customWidth="1"/>
    <col min="15" max="15" width="11.00390625" style="40" hidden="1" customWidth="1"/>
    <col min="16" max="16" width="10.50390625" style="45" hidden="1" customWidth="1"/>
    <col min="17" max="17" width="9.125" style="0" hidden="1" customWidth="1"/>
  </cols>
  <sheetData>
    <row r="1" spans="1:16" ht="15" customHeight="1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3.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9.5" customHeight="1" thickBot="1">
      <c r="A3" s="136" t="s">
        <v>117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7" ht="19.5" customHeight="1">
      <c r="A4" s="137" t="s">
        <v>1</v>
      </c>
      <c r="B4" s="140" t="s">
        <v>2</v>
      </c>
      <c r="C4" s="143" t="s">
        <v>3</v>
      </c>
      <c r="D4" s="144"/>
      <c r="E4" s="145"/>
      <c r="F4" s="152" t="s">
        <v>4</v>
      </c>
      <c r="G4" s="160" t="s">
        <v>118</v>
      </c>
      <c r="H4" s="160"/>
      <c r="I4" s="160"/>
      <c r="J4" s="161" t="s">
        <v>115</v>
      </c>
      <c r="K4" s="155" t="s">
        <v>110</v>
      </c>
      <c r="L4" s="155"/>
      <c r="M4" s="155"/>
      <c r="N4" s="152" t="s">
        <v>162</v>
      </c>
      <c r="O4" s="143" t="s">
        <v>5</v>
      </c>
      <c r="P4" s="156" t="s">
        <v>6</v>
      </c>
      <c r="Q4" s="158" t="s">
        <v>7</v>
      </c>
    </row>
    <row r="5" spans="1:17" ht="16.5" customHeight="1">
      <c r="A5" s="138"/>
      <c r="B5" s="141"/>
      <c r="C5" s="146"/>
      <c r="D5" s="147"/>
      <c r="E5" s="148"/>
      <c r="F5" s="153"/>
      <c r="G5" s="160" t="s">
        <v>111</v>
      </c>
      <c r="H5" s="160" t="s">
        <v>112</v>
      </c>
      <c r="I5" s="160" t="s">
        <v>113</v>
      </c>
      <c r="J5" s="162"/>
      <c r="K5" s="155" t="s">
        <v>111</v>
      </c>
      <c r="L5" s="155" t="s">
        <v>112</v>
      </c>
      <c r="M5" s="155" t="s">
        <v>113</v>
      </c>
      <c r="N5" s="153"/>
      <c r="O5" s="146"/>
      <c r="P5" s="157"/>
      <c r="Q5" s="159"/>
    </row>
    <row r="6" spans="1:17" ht="18.75" customHeight="1">
      <c r="A6" s="138"/>
      <c r="B6" s="141"/>
      <c r="C6" s="146"/>
      <c r="D6" s="147"/>
      <c r="E6" s="148"/>
      <c r="F6" s="153"/>
      <c r="G6" s="160"/>
      <c r="H6" s="160"/>
      <c r="I6" s="160"/>
      <c r="J6" s="162"/>
      <c r="K6" s="155"/>
      <c r="L6" s="155"/>
      <c r="M6" s="155"/>
      <c r="N6" s="153"/>
      <c r="O6" s="149"/>
      <c r="P6" s="157"/>
      <c r="Q6" s="159"/>
    </row>
    <row r="7" spans="1:17" ht="0.75" customHeight="1" hidden="1">
      <c r="A7" s="139"/>
      <c r="B7" s="142"/>
      <c r="C7" s="149"/>
      <c r="D7" s="150"/>
      <c r="E7" s="151"/>
      <c r="F7" s="154"/>
      <c r="G7" s="41"/>
      <c r="H7" s="41"/>
      <c r="I7" s="41"/>
      <c r="J7" s="53"/>
      <c r="K7" s="52"/>
      <c r="L7" s="41"/>
      <c r="M7" s="41"/>
      <c r="N7" s="41"/>
      <c r="O7" s="1"/>
      <c r="P7" s="157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3.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3.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3.5">
      <c r="A105" s="44"/>
      <c r="B105" s="45"/>
      <c r="C105" s="45"/>
      <c r="D105" s="45"/>
      <c r="E105" s="45"/>
    </row>
    <row r="106" spans="1:5" ht="13.5">
      <c r="A106" s="44"/>
      <c r="B106" s="45"/>
      <c r="C106" s="45"/>
      <c r="D106" s="45"/>
      <c r="E106" s="45"/>
    </row>
    <row r="107" spans="1:5" ht="13.5">
      <c r="A107" s="47"/>
      <c r="B107" s="45"/>
      <c r="C107" s="45"/>
      <c r="D107" s="45"/>
      <c r="E107" s="45"/>
    </row>
    <row r="108" spans="1:5" ht="13.5">
      <c r="A108" s="44"/>
      <c r="B108" s="45"/>
      <c r="C108" s="45"/>
      <c r="D108" s="45"/>
      <c r="E108" s="45"/>
    </row>
    <row r="109" spans="1:5" ht="13.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3.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9"/>
  <sheetViews>
    <sheetView tabSelected="1" workbookViewId="0" topLeftCell="A57">
      <selection activeCell="A7" sqref="A7:AB7"/>
    </sheetView>
  </sheetViews>
  <sheetFormatPr defaultColWidth="9.00390625" defaultRowHeight="12.75"/>
  <cols>
    <col min="1" max="1" width="52.125" style="0" customWidth="1"/>
    <col min="2" max="2" width="14.50390625" style="74" customWidth="1"/>
    <col min="3" max="3" width="8.00390625" style="0" hidden="1" customWidth="1"/>
    <col min="4" max="4" width="6.625" style="0" hidden="1" customWidth="1"/>
    <col min="5" max="5" width="10.62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45" hidden="1" customWidth="1"/>
    <col min="11" max="11" width="0.37109375" style="0" hidden="1" customWidth="1"/>
    <col min="12" max="12" width="0.12890625" style="45" hidden="1" customWidth="1"/>
    <col min="13" max="13" width="10.625" style="0" hidden="1" customWidth="1"/>
    <col min="14" max="14" width="11.875" style="0" hidden="1" customWidth="1"/>
    <col min="15" max="15" width="13.375" style="69" hidden="1" customWidth="1"/>
    <col min="16" max="16" width="11.50390625" style="45" hidden="1" customWidth="1"/>
    <col min="17" max="17" width="10.875" style="45" hidden="1" customWidth="1"/>
    <col min="18" max="18" width="11.875" style="45" hidden="1" customWidth="1"/>
    <col min="19" max="19" width="9.375" style="45" hidden="1" customWidth="1"/>
    <col min="20" max="20" width="10.125" style="45" hidden="1" customWidth="1"/>
    <col min="21" max="21" width="11.00390625" style="45" hidden="1" customWidth="1"/>
    <col min="22" max="22" width="0.12890625" style="45" hidden="1" customWidth="1"/>
    <col min="23" max="23" width="18.125" style="99" customWidth="1"/>
    <col min="24" max="24" width="11.00390625" style="97" hidden="1" customWidth="1"/>
    <col min="25" max="25" width="10.50390625" style="69" hidden="1" customWidth="1"/>
    <col min="26" max="26" width="2.625" style="98" hidden="1" customWidth="1"/>
    <col min="27" max="27" width="16.50390625" style="98" customWidth="1"/>
    <col min="28" max="28" width="11.50390625" style="103" customWidth="1"/>
  </cols>
  <sheetData>
    <row r="1" spans="2:27" ht="13.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27" t="s">
        <v>200</v>
      </c>
      <c r="X1" s="128"/>
      <c r="Y1" s="85"/>
      <c r="Z1" s="86"/>
      <c r="AA1" s="127"/>
    </row>
    <row r="2" spans="2:27" ht="13.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185</v>
      </c>
      <c r="R2" s="83" t="s">
        <v>185</v>
      </c>
      <c r="S2" s="84"/>
      <c r="T2" s="85"/>
      <c r="U2" s="86"/>
      <c r="V2" s="86"/>
      <c r="W2" s="82" t="s">
        <v>185</v>
      </c>
      <c r="X2" s="128"/>
      <c r="Y2" s="85"/>
      <c r="Z2" s="86"/>
      <c r="AA2" s="82"/>
    </row>
    <row r="3" spans="2:27" ht="13.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 t="s">
        <v>0</v>
      </c>
      <c r="R3" s="83" t="s">
        <v>0</v>
      </c>
      <c r="S3" s="84"/>
      <c r="T3" s="85"/>
      <c r="U3" s="86"/>
      <c r="V3" s="86"/>
      <c r="W3" s="82" t="s">
        <v>193</v>
      </c>
      <c r="X3" s="128"/>
      <c r="Y3" s="85"/>
      <c r="Z3" s="86"/>
      <c r="AA3" s="82"/>
    </row>
    <row r="4" spans="2:27" ht="13.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 t="s">
        <v>186</v>
      </c>
      <c r="R4" s="83" t="s">
        <v>186</v>
      </c>
      <c r="S4" s="84"/>
      <c r="T4" s="85"/>
      <c r="U4" s="86"/>
      <c r="V4" s="86"/>
      <c r="W4" s="82" t="s">
        <v>201</v>
      </c>
      <c r="X4" s="128"/>
      <c r="Y4" s="85"/>
      <c r="Z4" s="86"/>
      <c r="AA4" s="82"/>
    </row>
    <row r="5" ht="9" customHeight="1" hidden="1"/>
    <row r="6" ht="12.75" hidden="1"/>
    <row r="7" spans="1:28" ht="55.5" customHeight="1">
      <c r="A7" s="173" t="s">
        <v>194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</row>
    <row r="8" spans="1:25" ht="0.75" customHeight="1" thickBo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8" ht="19.5" customHeight="1">
      <c r="A9" s="165" t="s">
        <v>1</v>
      </c>
      <c r="B9" s="167" t="s">
        <v>188</v>
      </c>
      <c r="C9" s="167" t="s">
        <v>3</v>
      </c>
      <c r="D9" s="167"/>
      <c r="E9" s="167"/>
      <c r="F9" s="167" t="s">
        <v>166</v>
      </c>
      <c r="G9" s="167" t="s">
        <v>118</v>
      </c>
      <c r="H9" s="167"/>
      <c r="I9" s="167"/>
      <c r="J9" s="167" t="s">
        <v>167</v>
      </c>
      <c r="K9" s="169" t="s">
        <v>115</v>
      </c>
      <c r="L9" s="167" t="s">
        <v>118</v>
      </c>
      <c r="M9" s="167"/>
      <c r="N9" s="167"/>
      <c r="O9" s="171" t="s">
        <v>174</v>
      </c>
      <c r="P9" s="167" t="s">
        <v>175</v>
      </c>
      <c r="Q9" s="167" t="s">
        <v>173</v>
      </c>
      <c r="R9" s="167" t="s">
        <v>177</v>
      </c>
      <c r="S9" s="167" t="s">
        <v>184</v>
      </c>
      <c r="T9" s="167" t="s">
        <v>183</v>
      </c>
      <c r="U9" s="167" t="s">
        <v>176</v>
      </c>
      <c r="V9" s="167" t="s">
        <v>178</v>
      </c>
      <c r="W9" s="163" t="s">
        <v>191</v>
      </c>
      <c r="X9" s="174" t="s">
        <v>5</v>
      </c>
      <c r="Y9" s="156" t="s">
        <v>6</v>
      </c>
      <c r="Z9" s="174" t="s">
        <v>7</v>
      </c>
      <c r="AA9" s="163" t="s">
        <v>192</v>
      </c>
      <c r="AB9" s="133" t="s">
        <v>189</v>
      </c>
    </row>
    <row r="10" spans="1:28" ht="26.25" customHeight="1">
      <c r="A10" s="166"/>
      <c r="B10" s="168"/>
      <c r="C10" s="168"/>
      <c r="D10" s="168"/>
      <c r="E10" s="168"/>
      <c r="F10" s="168"/>
      <c r="G10" s="87" t="s">
        <v>111</v>
      </c>
      <c r="H10" s="87" t="s">
        <v>112</v>
      </c>
      <c r="I10" s="87" t="s">
        <v>113</v>
      </c>
      <c r="J10" s="168"/>
      <c r="K10" s="170"/>
      <c r="L10" s="87" t="s">
        <v>169</v>
      </c>
      <c r="M10" s="87" t="s">
        <v>112</v>
      </c>
      <c r="N10" s="87" t="s">
        <v>113</v>
      </c>
      <c r="O10" s="172"/>
      <c r="P10" s="168"/>
      <c r="Q10" s="168"/>
      <c r="R10" s="168"/>
      <c r="S10" s="168"/>
      <c r="T10" s="168"/>
      <c r="U10" s="168"/>
      <c r="V10" s="168"/>
      <c r="W10" s="132"/>
      <c r="X10" s="160"/>
      <c r="Y10" s="157"/>
      <c r="Z10" s="160"/>
      <c r="AA10" s="132"/>
      <c r="AB10" s="164"/>
    </row>
    <row r="11" spans="1:28" ht="0.75" customHeight="1" hidden="1">
      <c r="A11" s="166"/>
      <c r="B11" s="168"/>
      <c r="C11" s="168"/>
      <c r="D11" s="168"/>
      <c r="E11" s="168"/>
      <c r="F11" s="168"/>
      <c r="G11" s="106"/>
      <c r="H11" s="106"/>
      <c r="I11" s="106"/>
      <c r="J11" s="107"/>
      <c r="K11" s="108"/>
      <c r="L11" s="107"/>
      <c r="M11" s="106"/>
      <c r="N11" s="106"/>
      <c r="O11" s="105"/>
      <c r="P11" s="107"/>
      <c r="Q11" s="107"/>
      <c r="R11" s="107"/>
      <c r="S11" s="107"/>
      <c r="T11" s="107"/>
      <c r="U11" s="107"/>
      <c r="V11" s="107"/>
      <c r="W11" s="94"/>
      <c r="X11" s="100"/>
      <c r="Y11" s="157"/>
      <c r="Z11" s="95"/>
      <c r="AA11" s="95"/>
      <c r="AB11" s="117"/>
    </row>
    <row r="12" spans="1:28" ht="15.75" customHeight="1">
      <c r="A12" s="3" t="s">
        <v>8</v>
      </c>
      <c r="B12" s="70" t="s">
        <v>9</v>
      </c>
      <c r="C12" s="5">
        <f>SUM(C14:C16)</f>
        <v>51198</v>
      </c>
      <c r="D12" s="5">
        <f>SUM(D14:D16)</f>
        <v>-4528</v>
      </c>
      <c r="E12" s="5">
        <f aca="true" t="shared" si="0" ref="E12:N12">SUM(E13:E16)</f>
        <v>46228</v>
      </c>
      <c r="F12" s="5">
        <f t="shared" si="0"/>
        <v>58603</v>
      </c>
      <c r="G12" s="5">
        <f t="shared" si="0"/>
        <v>56773</v>
      </c>
      <c r="H12" s="5">
        <f t="shared" si="0"/>
        <v>0</v>
      </c>
      <c r="I12" s="5">
        <f t="shared" si="0"/>
        <v>1830</v>
      </c>
      <c r="J12" s="6">
        <f t="shared" si="0"/>
        <v>60085</v>
      </c>
      <c r="K12" s="54">
        <f t="shared" si="0"/>
        <v>61444.8</v>
      </c>
      <c r="L12" s="5">
        <f t="shared" si="0"/>
        <v>61444.8</v>
      </c>
      <c r="M12" s="5">
        <f t="shared" si="0"/>
        <v>0</v>
      </c>
      <c r="N12" s="5">
        <f t="shared" si="0"/>
        <v>0</v>
      </c>
      <c r="O12" s="77">
        <f aca="true" t="shared" si="1" ref="O12:O47">L12+M12+N12</f>
        <v>61444.8</v>
      </c>
      <c r="P12" s="5">
        <f aca="true" t="shared" si="2" ref="P12:U12">SUM(P13:P16)</f>
        <v>0</v>
      </c>
      <c r="Q12" s="5">
        <f t="shared" si="2"/>
        <v>0</v>
      </c>
      <c r="R12" s="5">
        <f t="shared" si="2"/>
        <v>550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>P12+Q12+R12+U12+S12+T12</f>
        <v>550</v>
      </c>
      <c r="W12" s="78">
        <f>W13+W14+W16+W28</f>
        <v>14634</v>
      </c>
      <c r="X12" s="78">
        <f>SUM(X13:X16)</f>
        <v>0</v>
      </c>
      <c r="Y12" s="78">
        <f>SUM(Y13:Y16)</f>
        <v>0</v>
      </c>
      <c r="Z12" s="78">
        <f>SUM(Z13:Z16)</f>
        <v>0</v>
      </c>
      <c r="AA12" s="78">
        <f>AA14+AA28+AA13+AA16</f>
        <v>2962.9</v>
      </c>
      <c r="AB12" s="130">
        <f>AA12/W12*100</f>
        <v>20.246685800191337</v>
      </c>
    </row>
    <row r="13" spans="1:31" ht="17.25" customHeight="1">
      <c r="A13" s="18" t="s">
        <v>171</v>
      </c>
      <c r="B13" s="71" t="s">
        <v>11</v>
      </c>
      <c r="C13" s="14">
        <v>2675</v>
      </c>
      <c r="D13" s="14"/>
      <c r="E13" s="11">
        <v>2543</v>
      </c>
      <c r="F13" s="11">
        <f aca="true" t="shared" si="3" ref="F13:F61">G13+H13+I13</f>
        <v>2593</v>
      </c>
      <c r="G13" s="11">
        <v>2593</v>
      </c>
      <c r="H13" s="11"/>
      <c r="I13" s="11"/>
      <c r="J13" s="11">
        <f>2152+1349</f>
        <v>3501</v>
      </c>
      <c r="K13" s="25">
        <f aca="true" t="shared" si="4" ref="K13:K27">L13+M13+N13</f>
        <v>3528</v>
      </c>
      <c r="L13" s="11">
        <f>2913+224+391</f>
        <v>3528</v>
      </c>
      <c r="M13" s="11"/>
      <c r="N13" s="11"/>
      <c r="O13" s="15">
        <f t="shared" si="1"/>
        <v>3528</v>
      </c>
      <c r="P13" s="11"/>
      <c r="Q13" s="11"/>
      <c r="R13" s="11"/>
      <c r="S13" s="11"/>
      <c r="T13" s="11"/>
      <c r="U13" s="11"/>
      <c r="V13" s="5">
        <f aca="true" t="shared" si="5" ref="V13:V60">P13+Q13+R13+U13+S13+T13</f>
        <v>0</v>
      </c>
      <c r="W13" s="88">
        <v>534</v>
      </c>
      <c r="X13" s="89"/>
      <c r="Y13" s="23"/>
      <c r="Z13" s="6"/>
      <c r="AA13" s="95"/>
      <c r="AB13" s="117">
        <f aca="true" t="shared" si="6" ref="AB13:AB60">AA13/W13*100</f>
        <v>0</v>
      </c>
      <c r="AE13" s="17"/>
    </row>
    <row r="14" spans="1:33" ht="13.5">
      <c r="A14" s="18" t="s">
        <v>12</v>
      </c>
      <c r="B14" s="71" t="s">
        <v>13</v>
      </c>
      <c r="C14" s="14">
        <v>45198</v>
      </c>
      <c r="D14" s="14">
        <f>-834-3694</f>
        <v>-4528</v>
      </c>
      <c r="E14" s="11">
        <v>39830</v>
      </c>
      <c r="F14" s="11">
        <f t="shared" si="3"/>
        <v>47382.1</v>
      </c>
      <c r="G14" s="11">
        <f>42752.1+2800</f>
        <v>45552.1</v>
      </c>
      <c r="H14" s="11"/>
      <c r="I14" s="11">
        <v>1830</v>
      </c>
      <c r="J14" s="11">
        <f>1166+45418</f>
        <v>46584</v>
      </c>
      <c r="K14" s="25">
        <f t="shared" si="4"/>
        <v>49400</v>
      </c>
      <c r="L14" s="11">
        <f>45100+4300</f>
        <v>49400</v>
      </c>
      <c r="M14" s="11"/>
      <c r="N14" s="11"/>
      <c r="O14" s="15">
        <f t="shared" si="1"/>
        <v>49400</v>
      </c>
      <c r="P14" s="11"/>
      <c r="Q14" s="11"/>
      <c r="R14" s="11">
        <v>550</v>
      </c>
      <c r="S14" s="11"/>
      <c r="T14" s="11"/>
      <c r="U14" s="11"/>
      <c r="V14" s="5">
        <f t="shared" si="5"/>
        <v>550</v>
      </c>
      <c r="W14" s="88">
        <v>13200</v>
      </c>
      <c r="X14" s="89"/>
      <c r="Y14" s="23"/>
      <c r="Z14" s="6"/>
      <c r="AA14" s="95">
        <v>2940</v>
      </c>
      <c r="AB14" s="117">
        <f t="shared" si="6"/>
        <v>22.272727272727273</v>
      </c>
      <c r="AG14" s="45"/>
    </row>
    <row r="15" spans="1:28" ht="12" customHeight="1" hidden="1">
      <c r="A15" s="66" t="s">
        <v>19</v>
      </c>
      <c r="B15" s="72" t="s">
        <v>20</v>
      </c>
      <c r="C15" s="14"/>
      <c r="D15" s="14"/>
      <c r="E15" s="11"/>
      <c r="F15" s="11">
        <f t="shared" si="3"/>
        <v>1740</v>
      </c>
      <c r="G15" s="11">
        <f>500+1240</f>
        <v>1740</v>
      </c>
      <c r="H15" s="11"/>
      <c r="I15" s="11"/>
      <c r="J15" s="11"/>
      <c r="K15" s="25">
        <f t="shared" si="4"/>
        <v>0</v>
      </c>
      <c r="L15" s="11"/>
      <c r="M15" s="11"/>
      <c r="N15" s="11"/>
      <c r="O15" s="15">
        <f t="shared" si="1"/>
        <v>0</v>
      </c>
      <c r="P15" s="11"/>
      <c r="Q15" s="11"/>
      <c r="R15" s="11"/>
      <c r="S15" s="11"/>
      <c r="T15" s="11"/>
      <c r="U15" s="11"/>
      <c r="V15" s="5">
        <f t="shared" si="5"/>
        <v>0</v>
      </c>
      <c r="W15" s="88"/>
      <c r="X15" s="89"/>
      <c r="Y15" s="23"/>
      <c r="Z15" s="6"/>
      <c r="AA15" s="95"/>
      <c r="AB15" s="117"/>
    </row>
    <row r="16" spans="1:28" ht="13.5" customHeight="1">
      <c r="A16" s="66" t="s">
        <v>21</v>
      </c>
      <c r="B16" s="72" t="s">
        <v>120</v>
      </c>
      <c r="C16" s="14">
        <v>6000</v>
      </c>
      <c r="D16" s="14"/>
      <c r="E16" s="11">
        <v>3855</v>
      </c>
      <c r="F16" s="11">
        <f t="shared" si="3"/>
        <v>6887.900000000001</v>
      </c>
      <c r="G16" s="11">
        <f>38.1+5349.8+1500</f>
        <v>6887.900000000001</v>
      </c>
      <c r="H16" s="11"/>
      <c r="I16" s="11"/>
      <c r="J16" s="11">
        <v>10000</v>
      </c>
      <c r="K16" s="25">
        <f t="shared" si="4"/>
        <v>8516.8</v>
      </c>
      <c r="L16" s="11">
        <f>9880.8-224-1140</f>
        <v>8516.8</v>
      </c>
      <c r="M16" s="11"/>
      <c r="N16" s="11"/>
      <c r="O16" s="15">
        <f t="shared" si="1"/>
        <v>8516.8</v>
      </c>
      <c r="P16" s="11"/>
      <c r="Q16" s="11"/>
      <c r="R16" s="11"/>
      <c r="S16" s="11"/>
      <c r="T16" s="11"/>
      <c r="U16" s="11"/>
      <c r="V16" s="5">
        <f t="shared" si="5"/>
        <v>0</v>
      </c>
      <c r="W16" s="88">
        <v>877.1</v>
      </c>
      <c r="X16" s="89"/>
      <c r="Y16" s="23"/>
      <c r="Z16" s="6"/>
      <c r="AA16" s="95"/>
      <c r="AB16" s="117">
        <f t="shared" si="6"/>
        <v>0</v>
      </c>
    </row>
    <row r="17" spans="1:28" ht="0.75" customHeight="1">
      <c r="A17" s="66" t="s">
        <v>23</v>
      </c>
      <c r="B17" s="72"/>
      <c r="C17" s="14"/>
      <c r="D17" s="14"/>
      <c r="E17" s="22">
        <v>5369</v>
      </c>
      <c r="F17" s="11">
        <f t="shared" si="3"/>
        <v>3884</v>
      </c>
      <c r="G17" s="21">
        <v>3719</v>
      </c>
      <c r="H17" s="21"/>
      <c r="I17" s="21">
        <v>165</v>
      </c>
      <c r="J17" s="21">
        <v>4643.7</v>
      </c>
      <c r="K17" s="25">
        <f t="shared" si="4"/>
        <v>4158</v>
      </c>
      <c r="L17" s="21">
        <v>4078</v>
      </c>
      <c r="M17" s="21"/>
      <c r="N17" s="21">
        <v>80</v>
      </c>
      <c r="O17" s="15">
        <f t="shared" si="1"/>
        <v>4158</v>
      </c>
      <c r="P17" s="21"/>
      <c r="Q17" s="21"/>
      <c r="R17" s="21"/>
      <c r="S17" s="21"/>
      <c r="T17" s="21"/>
      <c r="U17" s="21"/>
      <c r="V17" s="5">
        <f t="shared" si="5"/>
        <v>0</v>
      </c>
      <c r="W17" s="78">
        <f aca="true" t="shared" si="7" ref="W17:W56">O17+V17</f>
        <v>4158</v>
      </c>
      <c r="X17" s="89"/>
      <c r="Y17" s="23">
        <v>2007.6</v>
      </c>
      <c r="Z17" s="6">
        <f aca="true" t="shared" si="8" ref="Z17:Z27">L17/Y17*100</f>
        <v>203.1281131699542</v>
      </c>
      <c r="AA17" s="95"/>
      <c r="AB17" s="117">
        <f t="shared" si="6"/>
        <v>0</v>
      </c>
    </row>
    <row r="18" spans="1:28" ht="12.75" customHeight="1" hidden="1">
      <c r="A18" s="66" t="s">
        <v>24</v>
      </c>
      <c r="B18" s="72"/>
      <c r="C18" s="14"/>
      <c r="D18" s="14"/>
      <c r="E18" s="22">
        <v>1500</v>
      </c>
      <c r="F18" s="11">
        <f t="shared" si="3"/>
        <v>1500</v>
      </c>
      <c r="G18" s="21">
        <v>1500</v>
      </c>
      <c r="H18" s="21"/>
      <c r="I18" s="21"/>
      <c r="J18" s="21">
        <v>2060</v>
      </c>
      <c r="K18" s="25">
        <f t="shared" si="4"/>
        <v>1500</v>
      </c>
      <c r="L18" s="21">
        <v>1500</v>
      </c>
      <c r="M18" s="21"/>
      <c r="N18" s="21"/>
      <c r="O18" s="15">
        <f t="shared" si="1"/>
        <v>1500</v>
      </c>
      <c r="P18" s="21"/>
      <c r="Q18" s="21"/>
      <c r="R18" s="21"/>
      <c r="S18" s="21"/>
      <c r="T18" s="21"/>
      <c r="U18" s="21"/>
      <c r="V18" s="5">
        <f t="shared" si="5"/>
        <v>0</v>
      </c>
      <c r="W18" s="78">
        <f t="shared" si="7"/>
        <v>1500</v>
      </c>
      <c r="X18" s="89"/>
      <c r="Y18" s="23">
        <v>357.4</v>
      </c>
      <c r="Z18" s="6">
        <f t="shared" si="8"/>
        <v>419.6978175713487</v>
      </c>
      <c r="AA18" s="95"/>
      <c r="AB18" s="117">
        <f t="shared" si="6"/>
        <v>0</v>
      </c>
    </row>
    <row r="19" spans="1:28" ht="13.5" customHeight="1" hidden="1">
      <c r="A19" s="66" t="s">
        <v>25</v>
      </c>
      <c r="B19" s="72"/>
      <c r="C19" s="14"/>
      <c r="D19" s="14"/>
      <c r="E19" s="22">
        <v>176</v>
      </c>
      <c r="F19" s="11">
        <f t="shared" si="3"/>
        <v>176</v>
      </c>
      <c r="G19" s="21">
        <v>100</v>
      </c>
      <c r="H19" s="21">
        <v>76</v>
      </c>
      <c r="I19" s="21"/>
      <c r="J19" s="21"/>
      <c r="K19" s="25">
        <f t="shared" si="4"/>
        <v>83</v>
      </c>
      <c r="L19" s="21"/>
      <c r="M19" s="21">
        <v>83</v>
      </c>
      <c r="N19" s="21"/>
      <c r="O19" s="15">
        <f t="shared" si="1"/>
        <v>83</v>
      </c>
      <c r="P19" s="21"/>
      <c r="Q19" s="21">
        <v>-83</v>
      </c>
      <c r="R19" s="21"/>
      <c r="S19" s="21"/>
      <c r="T19" s="21"/>
      <c r="U19" s="21"/>
      <c r="V19" s="5">
        <f t="shared" si="5"/>
        <v>-83</v>
      </c>
      <c r="W19" s="78">
        <f t="shared" si="7"/>
        <v>0</v>
      </c>
      <c r="X19" s="89"/>
      <c r="Y19" s="23">
        <v>69</v>
      </c>
      <c r="Z19" s="6">
        <f t="shared" si="8"/>
        <v>0</v>
      </c>
      <c r="AA19" s="95"/>
      <c r="AB19" s="117" t="e">
        <f t="shared" si="6"/>
        <v>#DIV/0!</v>
      </c>
    </row>
    <row r="20" spans="1:28" ht="12.75" customHeight="1" hidden="1">
      <c r="A20" s="66" t="s">
        <v>26</v>
      </c>
      <c r="B20" s="72"/>
      <c r="C20" s="14"/>
      <c r="D20" s="14"/>
      <c r="E20" s="23">
        <v>2024.76</v>
      </c>
      <c r="F20" s="11">
        <f t="shared" si="3"/>
        <v>2034.8</v>
      </c>
      <c r="G20" s="24"/>
      <c r="H20" s="24">
        <v>2034.8</v>
      </c>
      <c r="I20" s="24"/>
      <c r="J20" s="24"/>
      <c r="K20" s="25">
        <f t="shared" si="4"/>
        <v>5309.7</v>
      </c>
      <c r="L20" s="24"/>
      <c r="M20" s="24">
        <f>390.9+1599.8+389+10+2920</f>
        <v>5309.7</v>
      </c>
      <c r="N20" s="24"/>
      <c r="O20" s="15">
        <f t="shared" si="1"/>
        <v>5309.7</v>
      </c>
      <c r="P20" s="24"/>
      <c r="Q20" s="24"/>
      <c r="R20" s="24"/>
      <c r="S20" s="24"/>
      <c r="T20" s="24"/>
      <c r="U20" s="24"/>
      <c r="V20" s="5">
        <f t="shared" si="5"/>
        <v>0</v>
      </c>
      <c r="W20" s="78">
        <f t="shared" si="7"/>
        <v>5309.7</v>
      </c>
      <c r="X20" s="89"/>
      <c r="Y20" s="23">
        <v>976.5</v>
      </c>
      <c r="Z20" s="6">
        <f t="shared" si="8"/>
        <v>0</v>
      </c>
      <c r="AA20" s="95"/>
      <c r="AB20" s="117">
        <f t="shared" si="6"/>
        <v>0</v>
      </c>
    </row>
    <row r="21" spans="1:28" ht="12.75" customHeight="1" hidden="1">
      <c r="A21" s="66" t="s">
        <v>27</v>
      </c>
      <c r="B21" s="72"/>
      <c r="C21" s="14"/>
      <c r="D21" s="14"/>
      <c r="E21" s="24">
        <v>1871.8</v>
      </c>
      <c r="F21" s="11">
        <f t="shared" si="3"/>
        <v>0</v>
      </c>
      <c r="G21" s="24"/>
      <c r="H21" s="24"/>
      <c r="I21" s="24"/>
      <c r="J21" s="24"/>
      <c r="K21" s="25">
        <f t="shared" si="4"/>
        <v>0</v>
      </c>
      <c r="L21" s="24"/>
      <c r="M21" s="24"/>
      <c r="N21" s="24"/>
      <c r="O21" s="15">
        <f t="shared" si="1"/>
        <v>0</v>
      </c>
      <c r="P21" s="24">
        <f>1022+840.08+627.9-7.7</f>
        <v>2482.28</v>
      </c>
      <c r="Q21" s="24"/>
      <c r="R21" s="24"/>
      <c r="S21" s="24"/>
      <c r="T21" s="24"/>
      <c r="U21" s="24"/>
      <c r="V21" s="5">
        <f t="shared" si="5"/>
        <v>2482.28</v>
      </c>
      <c r="W21" s="78">
        <f t="shared" si="7"/>
        <v>2482.28</v>
      </c>
      <c r="X21" s="89"/>
      <c r="Y21" s="23">
        <v>311.4</v>
      </c>
      <c r="Z21" s="6">
        <f t="shared" si="8"/>
        <v>0</v>
      </c>
      <c r="AA21" s="95"/>
      <c r="AB21" s="117">
        <f t="shared" si="6"/>
        <v>0</v>
      </c>
    </row>
    <row r="22" spans="1:28" ht="12.75" customHeight="1" hidden="1">
      <c r="A22" s="66" t="s">
        <v>28</v>
      </c>
      <c r="B22" s="72"/>
      <c r="C22" s="14"/>
      <c r="D22" s="14"/>
      <c r="E22" s="23">
        <v>6218</v>
      </c>
      <c r="F22" s="11">
        <f t="shared" si="3"/>
        <v>6481.5</v>
      </c>
      <c r="G22" s="24"/>
      <c r="H22" s="24">
        <v>6481.5</v>
      </c>
      <c r="I22" s="24"/>
      <c r="J22" s="24"/>
      <c r="K22" s="25">
        <f t="shared" si="4"/>
        <v>6652</v>
      </c>
      <c r="L22" s="24"/>
      <c r="M22" s="24">
        <v>6652</v>
      </c>
      <c r="N22" s="24"/>
      <c r="O22" s="15">
        <f t="shared" si="1"/>
        <v>6652</v>
      </c>
      <c r="P22" s="24"/>
      <c r="Q22" s="24"/>
      <c r="R22" s="24"/>
      <c r="S22" s="24"/>
      <c r="T22" s="24"/>
      <c r="U22" s="24"/>
      <c r="V22" s="5">
        <f t="shared" si="5"/>
        <v>0</v>
      </c>
      <c r="W22" s="78">
        <f t="shared" si="7"/>
        <v>6652</v>
      </c>
      <c r="X22" s="89"/>
      <c r="Y22" s="23">
        <v>2079.9</v>
      </c>
      <c r="Z22" s="6">
        <f t="shared" si="8"/>
        <v>0</v>
      </c>
      <c r="AA22" s="95"/>
      <c r="AB22" s="117">
        <f t="shared" si="6"/>
        <v>0</v>
      </c>
    </row>
    <row r="23" spans="1:28" ht="0.75" customHeight="1" hidden="1">
      <c r="A23" s="66" t="s">
        <v>29</v>
      </c>
      <c r="B23" s="72"/>
      <c r="C23" s="14"/>
      <c r="D23" s="14"/>
      <c r="E23" s="23">
        <v>1555</v>
      </c>
      <c r="F23" s="11">
        <f t="shared" si="3"/>
        <v>1250.8</v>
      </c>
      <c r="G23" s="24">
        <v>1250.8</v>
      </c>
      <c r="H23" s="24"/>
      <c r="I23" s="24"/>
      <c r="J23" s="24"/>
      <c r="K23" s="25">
        <f t="shared" si="4"/>
        <v>0</v>
      </c>
      <c r="L23" s="24"/>
      <c r="M23" s="24"/>
      <c r="N23" s="24"/>
      <c r="O23" s="15">
        <f t="shared" si="1"/>
        <v>0</v>
      </c>
      <c r="P23" s="24"/>
      <c r="Q23" s="24"/>
      <c r="R23" s="24"/>
      <c r="S23" s="24"/>
      <c r="T23" s="24"/>
      <c r="U23" s="24"/>
      <c r="V23" s="5">
        <f t="shared" si="5"/>
        <v>0</v>
      </c>
      <c r="W23" s="78">
        <f t="shared" si="7"/>
        <v>0</v>
      </c>
      <c r="X23" s="89"/>
      <c r="Y23" s="23">
        <v>3897.1</v>
      </c>
      <c r="Z23" s="6">
        <f t="shared" si="8"/>
        <v>0</v>
      </c>
      <c r="AA23" s="95"/>
      <c r="AB23" s="117" t="e">
        <f t="shared" si="6"/>
        <v>#DIV/0!</v>
      </c>
    </row>
    <row r="24" spans="1:28" ht="12" customHeight="1" hidden="1">
      <c r="A24" s="66" t="s">
        <v>182</v>
      </c>
      <c r="B24" s="72"/>
      <c r="C24" s="14"/>
      <c r="D24" s="14"/>
      <c r="E24" s="23"/>
      <c r="F24" s="11">
        <f t="shared" si="3"/>
        <v>0</v>
      </c>
      <c r="G24" s="24"/>
      <c r="H24" s="24"/>
      <c r="I24" s="24"/>
      <c r="J24" s="24"/>
      <c r="K24" s="25">
        <f t="shared" si="4"/>
        <v>0</v>
      </c>
      <c r="L24" s="24"/>
      <c r="M24" s="24"/>
      <c r="N24" s="24"/>
      <c r="O24" s="15">
        <f t="shared" si="1"/>
        <v>0</v>
      </c>
      <c r="P24" s="24"/>
      <c r="Q24" s="24"/>
      <c r="R24" s="24">
        <v>400</v>
      </c>
      <c r="S24" s="24"/>
      <c r="T24" s="24"/>
      <c r="U24" s="24"/>
      <c r="V24" s="5">
        <f t="shared" si="5"/>
        <v>400</v>
      </c>
      <c r="W24" s="78">
        <f t="shared" si="7"/>
        <v>400</v>
      </c>
      <c r="X24" s="89"/>
      <c r="Y24" s="23">
        <v>2166.8</v>
      </c>
      <c r="Z24" s="6">
        <f t="shared" si="8"/>
        <v>0</v>
      </c>
      <c r="AA24" s="95"/>
      <c r="AB24" s="117">
        <f t="shared" si="6"/>
        <v>0</v>
      </c>
    </row>
    <row r="25" spans="1:28" ht="12.75" customHeight="1" hidden="1">
      <c r="A25" s="66" t="s">
        <v>31</v>
      </c>
      <c r="B25" s="72"/>
      <c r="C25" s="14"/>
      <c r="D25" s="14"/>
      <c r="E25" s="23">
        <v>5000</v>
      </c>
      <c r="F25" s="11">
        <f t="shared" si="3"/>
        <v>5000</v>
      </c>
      <c r="G25" s="24">
        <v>5000</v>
      </c>
      <c r="H25" s="24"/>
      <c r="I25" s="24"/>
      <c r="J25" s="24">
        <v>9952</v>
      </c>
      <c r="K25" s="25">
        <f t="shared" si="4"/>
        <v>5553</v>
      </c>
      <c r="L25" s="24">
        <f>9853-4300</f>
        <v>5553</v>
      </c>
      <c r="M25" s="24"/>
      <c r="N25" s="24"/>
      <c r="O25" s="15">
        <f t="shared" si="1"/>
        <v>5553</v>
      </c>
      <c r="P25" s="24"/>
      <c r="Q25" s="24"/>
      <c r="R25" s="24"/>
      <c r="S25" s="24"/>
      <c r="T25" s="24"/>
      <c r="U25" s="24"/>
      <c r="V25" s="5">
        <f t="shared" si="5"/>
        <v>0</v>
      </c>
      <c r="W25" s="78">
        <f t="shared" si="7"/>
        <v>5553</v>
      </c>
      <c r="X25" s="89"/>
      <c r="Y25" s="23">
        <v>706.7</v>
      </c>
      <c r="Z25" s="6">
        <f t="shared" si="8"/>
        <v>785.7648224140371</v>
      </c>
      <c r="AA25" s="95"/>
      <c r="AB25" s="117">
        <f t="shared" si="6"/>
        <v>0</v>
      </c>
    </row>
    <row r="26" spans="1:28" ht="3" customHeight="1" hidden="1">
      <c r="A26" s="66" t="s">
        <v>32</v>
      </c>
      <c r="B26" s="72"/>
      <c r="C26" s="14"/>
      <c r="D26" s="14"/>
      <c r="E26" s="15"/>
      <c r="F26" s="11">
        <f t="shared" si="3"/>
        <v>0</v>
      </c>
      <c r="G26" s="15"/>
      <c r="H26" s="15"/>
      <c r="I26" s="15"/>
      <c r="J26" s="15"/>
      <c r="K26" s="25">
        <f t="shared" si="4"/>
        <v>0</v>
      </c>
      <c r="L26" s="15"/>
      <c r="M26" s="15"/>
      <c r="N26" s="15"/>
      <c r="O26" s="15">
        <f t="shared" si="1"/>
        <v>0</v>
      </c>
      <c r="P26" s="15"/>
      <c r="Q26" s="15"/>
      <c r="R26" s="15"/>
      <c r="S26" s="15"/>
      <c r="T26" s="15"/>
      <c r="U26" s="15"/>
      <c r="V26" s="5">
        <f t="shared" si="5"/>
        <v>0</v>
      </c>
      <c r="W26" s="78">
        <f t="shared" si="7"/>
        <v>0</v>
      </c>
      <c r="X26" s="89"/>
      <c r="Y26" s="23"/>
      <c r="Z26" s="6" t="e">
        <f t="shared" si="8"/>
        <v>#DIV/0!</v>
      </c>
      <c r="AA26" s="95"/>
      <c r="AB26" s="117" t="e">
        <f t="shared" si="6"/>
        <v>#DIV/0!</v>
      </c>
    </row>
    <row r="27" spans="1:28" ht="13.5" hidden="1">
      <c r="A27" s="66" t="s">
        <v>33</v>
      </c>
      <c r="B27" s="72"/>
      <c r="C27" s="14"/>
      <c r="D27" s="14"/>
      <c r="E27" s="15"/>
      <c r="F27" s="11">
        <f t="shared" si="3"/>
        <v>0</v>
      </c>
      <c r="G27" s="15"/>
      <c r="H27" s="15"/>
      <c r="I27" s="15"/>
      <c r="J27" s="15"/>
      <c r="K27" s="25">
        <f t="shared" si="4"/>
        <v>0</v>
      </c>
      <c r="L27" s="15"/>
      <c r="M27" s="15"/>
      <c r="N27" s="15"/>
      <c r="O27" s="15">
        <f t="shared" si="1"/>
        <v>0</v>
      </c>
      <c r="P27" s="15"/>
      <c r="Q27" s="15"/>
      <c r="R27" s="15"/>
      <c r="S27" s="15"/>
      <c r="T27" s="15"/>
      <c r="U27" s="15"/>
      <c r="V27" s="5">
        <f t="shared" si="5"/>
        <v>0</v>
      </c>
      <c r="W27" s="78">
        <f t="shared" si="7"/>
        <v>0</v>
      </c>
      <c r="X27" s="89"/>
      <c r="Y27" s="23"/>
      <c r="Z27" s="6" t="e">
        <f t="shared" si="8"/>
        <v>#DIV/0!</v>
      </c>
      <c r="AA27" s="95"/>
      <c r="AB27" s="117" t="e">
        <f t="shared" si="6"/>
        <v>#DIV/0!</v>
      </c>
    </row>
    <row r="28" spans="1:28" ht="13.5">
      <c r="A28" s="66" t="s">
        <v>199</v>
      </c>
      <c r="B28" s="72" t="s">
        <v>121</v>
      </c>
      <c r="C28" s="14"/>
      <c r="D28" s="14"/>
      <c r="E28" s="15"/>
      <c r="F28" s="11"/>
      <c r="G28" s="15"/>
      <c r="H28" s="15"/>
      <c r="I28" s="15"/>
      <c r="J28" s="15"/>
      <c r="K28" s="2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5"/>
      <c r="W28" s="88">
        <v>22.9</v>
      </c>
      <c r="X28" s="89"/>
      <c r="Y28" s="23"/>
      <c r="Z28" s="6"/>
      <c r="AA28" s="95">
        <v>22.9</v>
      </c>
      <c r="AB28" s="117"/>
    </row>
    <row r="29" spans="1:28" ht="13.5">
      <c r="A29" s="68" t="s">
        <v>195</v>
      </c>
      <c r="B29" s="72" t="s">
        <v>197</v>
      </c>
      <c r="C29" s="14"/>
      <c r="D29" s="14"/>
      <c r="E29" s="15"/>
      <c r="F29" s="11"/>
      <c r="G29" s="15"/>
      <c r="H29" s="15"/>
      <c r="I29" s="15"/>
      <c r="J29" s="15"/>
      <c r="K29" s="2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"/>
      <c r="W29" s="78">
        <f>W30</f>
        <v>466.8</v>
      </c>
      <c r="X29" s="89"/>
      <c r="Y29" s="23"/>
      <c r="Z29" s="6"/>
      <c r="AA29" s="129">
        <f>AA30</f>
        <v>116.1</v>
      </c>
      <c r="AB29" s="130">
        <f t="shared" si="6"/>
        <v>24.871465295629818</v>
      </c>
    </row>
    <row r="30" spans="1:28" ht="13.5">
      <c r="A30" s="66" t="s">
        <v>196</v>
      </c>
      <c r="B30" s="72" t="s">
        <v>198</v>
      </c>
      <c r="C30" s="14"/>
      <c r="D30" s="14"/>
      <c r="E30" s="15"/>
      <c r="F30" s="11"/>
      <c r="G30" s="15"/>
      <c r="H30" s="15"/>
      <c r="I30" s="15"/>
      <c r="J30" s="15"/>
      <c r="K30" s="2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5"/>
      <c r="W30" s="88">
        <v>466.8</v>
      </c>
      <c r="X30" s="89"/>
      <c r="Y30" s="23"/>
      <c r="Z30" s="6"/>
      <c r="AA30" s="95">
        <v>116.1</v>
      </c>
      <c r="AB30" s="117">
        <f t="shared" si="6"/>
        <v>24.871465295629818</v>
      </c>
    </row>
    <row r="31" spans="1:28" ht="27" customHeight="1">
      <c r="A31" s="68" t="s">
        <v>34</v>
      </c>
      <c r="B31" s="73" t="s">
        <v>35</v>
      </c>
      <c r="C31" s="5">
        <f>SUM(C32:C34)</f>
        <v>900</v>
      </c>
      <c r="D31" s="5">
        <f>SUM(D32:D34)</f>
        <v>0</v>
      </c>
      <c r="E31" s="5">
        <f>SUM(E32:E34)</f>
        <v>508.2</v>
      </c>
      <c r="F31" s="5">
        <f>SUM(F32:F32)</f>
        <v>1315.6</v>
      </c>
      <c r="G31" s="5">
        <f>SUM(G32:G32)</f>
        <v>1315.6</v>
      </c>
      <c r="H31" s="5">
        <f>SUM(H32:H32)</f>
        <v>0</v>
      </c>
      <c r="I31" s="5">
        <f>SUM(I32:I32)</f>
        <v>0</v>
      </c>
      <c r="J31" s="5">
        <f>SUM(J32:J34)</f>
        <v>2460.7</v>
      </c>
      <c r="K31" s="54">
        <f>SUM(K32:K34)</f>
        <v>1440</v>
      </c>
      <c r="L31" s="5">
        <f>SUM(L32:L34)</f>
        <v>1440</v>
      </c>
      <c r="M31" s="5">
        <f>SUM(M32:M34)</f>
        <v>0</v>
      </c>
      <c r="N31" s="5">
        <f>SUM(N32:N34)</f>
        <v>0</v>
      </c>
      <c r="O31" s="77">
        <f t="shared" si="1"/>
        <v>1440</v>
      </c>
      <c r="P31" s="5">
        <f aca="true" t="shared" si="9" ref="P31:U31">SUM(P32:P34)</f>
        <v>0</v>
      </c>
      <c r="Q31" s="5">
        <f t="shared" si="9"/>
        <v>0</v>
      </c>
      <c r="R31" s="5">
        <f t="shared" si="9"/>
        <v>0</v>
      </c>
      <c r="S31" s="5">
        <f t="shared" si="9"/>
        <v>0</v>
      </c>
      <c r="T31" s="5">
        <f t="shared" si="9"/>
        <v>0</v>
      </c>
      <c r="U31" s="5">
        <f t="shared" si="9"/>
        <v>0</v>
      </c>
      <c r="V31" s="5">
        <f t="shared" si="5"/>
        <v>0</v>
      </c>
      <c r="W31" s="78">
        <f>W32+W35</f>
        <v>1600</v>
      </c>
      <c r="X31" s="78">
        <f>SUM(X32:X32)</f>
        <v>0</v>
      </c>
      <c r="Y31" s="78">
        <f>SUM(Y32:Y32)</f>
        <v>258.6</v>
      </c>
      <c r="Z31" s="78">
        <f>SUM(Z32:Z32)</f>
        <v>556.844547563805</v>
      </c>
      <c r="AA31" s="78">
        <f>SUM(AA32:AA32)</f>
        <v>0</v>
      </c>
      <c r="AB31" s="117">
        <f t="shared" si="6"/>
        <v>0</v>
      </c>
    </row>
    <row r="32" spans="1:28" ht="24" customHeight="1">
      <c r="A32" s="66" t="s">
        <v>38</v>
      </c>
      <c r="B32" s="72" t="s">
        <v>39</v>
      </c>
      <c r="C32" s="14">
        <v>900</v>
      </c>
      <c r="D32" s="14"/>
      <c r="E32" s="14">
        <v>508.2</v>
      </c>
      <c r="F32" s="11">
        <f t="shared" si="3"/>
        <v>1315.6</v>
      </c>
      <c r="G32" s="14">
        <v>1315.6</v>
      </c>
      <c r="H32" s="14"/>
      <c r="I32" s="14"/>
      <c r="J32" s="14">
        <f>960.7+1500</f>
        <v>2460.7</v>
      </c>
      <c r="K32" s="25">
        <f>L32+M32+N32</f>
        <v>1440</v>
      </c>
      <c r="L32" s="14">
        <v>1440</v>
      </c>
      <c r="M32" s="14"/>
      <c r="N32" s="14"/>
      <c r="O32" s="15">
        <f t="shared" si="1"/>
        <v>1440</v>
      </c>
      <c r="P32" s="14"/>
      <c r="Q32" s="14"/>
      <c r="R32" s="14"/>
      <c r="S32" s="14"/>
      <c r="T32" s="14"/>
      <c r="U32" s="14"/>
      <c r="V32" s="5">
        <f t="shared" si="5"/>
        <v>0</v>
      </c>
      <c r="W32" s="88">
        <v>100</v>
      </c>
      <c r="X32" s="89"/>
      <c r="Y32" s="23">
        <v>258.6</v>
      </c>
      <c r="Z32" s="6">
        <f>L32/Y32*100</f>
        <v>556.844547563805</v>
      </c>
      <c r="AA32" s="95"/>
      <c r="AB32" s="117">
        <f t="shared" si="6"/>
        <v>0</v>
      </c>
    </row>
    <row r="33" spans="1:28" ht="13.5" hidden="1">
      <c r="A33" s="66" t="s">
        <v>40</v>
      </c>
      <c r="B33" s="72" t="s">
        <v>41</v>
      </c>
      <c r="C33" s="14"/>
      <c r="D33" s="14"/>
      <c r="E33" s="14"/>
      <c r="F33" s="11">
        <f t="shared" si="3"/>
        <v>37.5</v>
      </c>
      <c r="G33" s="14">
        <v>12.5</v>
      </c>
      <c r="H33" s="14">
        <v>12.5</v>
      </c>
      <c r="I33" s="14">
        <v>12.5</v>
      </c>
      <c r="J33" s="14"/>
      <c r="K33" s="25">
        <f>L33+M33+N33</f>
        <v>0</v>
      </c>
      <c r="L33" s="14"/>
      <c r="M33" s="14"/>
      <c r="N33" s="14"/>
      <c r="O33" s="15">
        <f t="shared" si="1"/>
        <v>0</v>
      </c>
      <c r="P33" s="14"/>
      <c r="Q33" s="14"/>
      <c r="R33" s="14"/>
      <c r="S33" s="14"/>
      <c r="T33" s="14"/>
      <c r="U33" s="14"/>
      <c r="V33" s="5">
        <f t="shared" si="5"/>
        <v>0</v>
      </c>
      <c r="W33" s="78"/>
      <c r="X33" s="89"/>
      <c r="Y33" s="23"/>
      <c r="Z33" s="6" t="e">
        <f>L33/Y33*100</f>
        <v>#DIV/0!</v>
      </c>
      <c r="AA33" s="95"/>
      <c r="AB33" s="117" t="e">
        <f t="shared" si="6"/>
        <v>#DIV/0!</v>
      </c>
    </row>
    <row r="34" spans="1:28" ht="23.25" customHeight="1" hidden="1">
      <c r="A34" s="66" t="s">
        <v>42</v>
      </c>
      <c r="B34" s="72" t="s">
        <v>43</v>
      </c>
      <c r="C34" s="14">
        <v>0</v>
      </c>
      <c r="D34" s="14"/>
      <c r="E34" s="14">
        <v>0</v>
      </c>
      <c r="F34" s="11">
        <f t="shared" si="3"/>
        <v>1500</v>
      </c>
      <c r="G34" s="14">
        <v>500</v>
      </c>
      <c r="H34" s="14">
        <v>500</v>
      </c>
      <c r="I34" s="14">
        <v>500</v>
      </c>
      <c r="J34" s="14"/>
      <c r="K34" s="25">
        <f>L34+M34+N34</f>
        <v>0</v>
      </c>
      <c r="L34" s="14"/>
      <c r="M34" s="14"/>
      <c r="N34" s="14"/>
      <c r="O34" s="15">
        <f t="shared" si="1"/>
        <v>0</v>
      </c>
      <c r="P34" s="14"/>
      <c r="Q34" s="14"/>
      <c r="R34" s="14"/>
      <c r="S34" s="14"/>
      <c r="T34" s="14"/>
      <c r="U34" s="14"/>
      <c r="V34" s="5">
        <f t="shared" si="5"/>
        <v>0</v>
      </c>
      <c r="W34" s="78"/>
      <c r="X34" s="89"/>
      <c r="Y34" s="23"/>
      <c r="Z34" s="6" t="e">
        <f>L34/Y34*100</f>
        <v>#DIV/0!</v>
      </c>
      <c r="AA34" s="95"/>
      <c r="AB34" s="117" t="e">
        <f t="shared" si="6"/>
        <v>#DIV/0!</v>
      </c>
    </row>
    <row r="35" spans="1:28" ht="23.25" customHeight="1">
      <c r="A35" s="66" t="s">
        <v>40</v>
      </c>
      <c r="B35" s="72" t="s">
        <v>41</v>
      </c>
      <c r="C35" s="14"/>
      <c r="D35" s="14"/>
      <c r="E35" s="14"/>
      <c r="F35" s="11"/>
      <c r="G35" s="14"/>
      <c r="H35" s="14"/>
      <c r="I35" s="14"/>
      <c r="J35" s="14"/>
      <c r="K35" s="25"/>
      <c r="L35" s="14"/>
      <c r="M35" s="14"/>
      <c r="N35" s="14"/>
      <c r="O35" s="15"/>
      <c r="P35" s="14"/>
      <c r="Q35" s="14"/>
      <c r="R35" s="14"/>
      <c r="S35" s="14"/>
      <c r="T35" s="14"/>
      <c r="U35" s="14"/>
      <c r="V35" s="5"/>
      <c r="W35" s="88">
        <v>1500</v>
      </c>
      <c r="X35" s="89"/>
      <c r="Y35" s="23"/>
      <c r="Z35" s="6"/>
      <c r="AA35" s="95"/>
      <c r="AB35" s="117"/>
    </row>
    <row r="36" spans="1:28" ht="15" customHeight="1">
      <c r="A36" s="68" t="s">
        <v>44</v>
      </c>
      <c r="B36" s="73" t="s">
        <v>45</v>
      </c>
      <c r="C36" s="5">
        <f>SUM(C37:C40)</f>
        <v>4720</v>
      </c>
      <c r="D36" s="5">
        <f>SUM(D37:D40)</f>
        <v>0</v>
      </c>
      <c r="E36" s="5" t="e">
        <f>E37+#REF!+#REF!+#REF!+#REF!+E40</f>
        <v>#REF!</v>
      </c>
      <c r="F36" s="5" t="e">
        <f>F37+#REF!+#REF!+#REF!+#REF!+F40</f>
        <v>#REF!</v>
      </c>
      <c r="G36" s="5" t="e">
        <f>G37+#REF!+#REF!+#REF!+#REF!+G40</f>
        <v>#REF!</v>
      </c>
      <c r="H36" s="5" t="e">
        <f>H37+#REF!+#REF!+#REF!+#REF!+H40</f>
        <v>#REF!</v>
      </c>
      <c r="I36" s="5" t="e">
        <f>I37+#REF!+#REF!+#REF!+#REF!+I40</f>
        <v>#REF!</v>
      </c>
      <c r="J36" s="5" t="e">
        <f>J37+#REF!+#REF!+#REF!+#REF!+J40+#REF!</f>
        <v>#REF!</v>
      </c>
      <c r="K36" s="54" t="e">
        <f>K37+#REF!+#REF!+#REF!+#REF!+K40+#REF!</f>
        <v>#REF!</v>
      </c>
      <c r="L36" s="5" t="e">
        <f>L37+#REF!+#REF!+#REF!+#REF!+L40+#REF!</f>
        <v>#REF!</v>
      </c>
      <c r="M36" s="5" t="e">
        <f>M37+#REF!+#REF!+#REF!+#REF!+M40+#REF!</f>
        <v>#REF!</v>
      </c>
      <c r="N36" s="5" t="e">
        <f>N37+#REF!+#REF!+#REF!+#REF!+N40+#REF!</f>
        <v>#REF!</v>
      </c>
      <c r="O36" s="77" t="e">
        <f t="shared" si="1"/>
        <v>#REF!</v>
      </c>
      <c r="P36" s="5" t="e">
        <f>P37+#REF!+#REF!+#REF!+#REF!+P40+#REF!</f>
        <v>#REF!</v>
      </c>
      <c r="Q36" s="5" t="e">
        <f>Q37+#REF!+#REF!+#REF!+#REF!+Q40+#REF!</f>
        <v>#REF!</v>
      </c>
      <c r="R36" s="5" t="e">
        <f>R37+#REF!+#REF!+#REF!+#REF!+R40+#REF!</f>
        <v>#REF!</v>
      </c>
      <c r="S36" s="5" t="e">
        <f>S37+#REF!+#REF!+#REF!+#REF!+S40+#REF!</f>
        <v>#REF!</v>
      </c>
      <c r="T36" s="5" t="e">
        <f>T37+#REF!+#REF!+#REF!+#REF!+T40+#REF!</f>
        <v>#REF!</v>
      </c>
      <c r="U36" s="5" t="e">
        <f>U37+#REF!+#REF!+#REF!+#REF!+U40+#REF!</f>
        <v>#REF!</v>
      </c>
      <c r="V36" s="5" t="e">
        <f t="shared" si="5"/>
        <v>#REF!</v>
      </c>
      <c r="W36" s="78">
        <f>W38+W40</f>
        <v>7454.9</v>
      </c>
      <c r="X36" s="78" t="e">
        <f>X38+#REF!+#REF!+#REF!+X40</f>
        <v>#REF!</v>
      </c>
      <c r="Y36" s="78" t="e">
        <f>Y38+#REF!+#REF!+#REF!+Y40</f>
        <v>#REF!</v>
      </c>
      <c r="Z36" s="78" t="e">
        <f>Z38+#REF!+#REF!+#REF!+Z40</f>
        <v>#REF!</v>
      </c>
      <c r="AA36" s="78">
        <f>AA40+AA38</f>
        <v>0</v>
      </c>
      <c r="AB36" s="117">
        <f t="shared" si="6"/>
        <v>0</v>
      </c>
    </row>
    <row r="37" spans="1:28" ht="12" customHeight="1" hidden="1">
      <c r="A37" s="66" t="s">
        <v>148</v>
      </c>
      <c r="B37" s="72" t="s">
        <v>46</v>
      </c>
      <c r="C37" s="14">
        <v>2820</v>
      </c>
      <c r="D37" s="14"/>
      <c r="E37" s="14"/>
      <c r="F37" s="11">
        <f t="shared" si="3"/>
        <v>138</v>
      </c>
      <c r="G37" s="14">
        <v>138</v>
      </c>
      <c r="H37" s="14"/>
      <c r="I37" s="14"/>
      <c r="J37" s="14"/>
      <c r="K37" s="25">
        <f aca="true" t="shared" si="10" ref="K37:K42">L37+M37+N37</f>
        <v>0</v>
      </c>
      <c r="L37" s="14"/>
      <c r="M37" s="14"/>
      <c r="N37" s="14"/>
      <c r="O37" s="15">
        <f t="shared" si="1"/>
        <v>0</v>
      </c>
      <c r="P37" s="14"/>
      <c r="Q37" s="14"/>
      <c r="R37" s="14"/>
      <c r="S37" s="14"/>
      <c r="T37" s="14"/>
      <c r="U37" s="14"/>
      <c r="V37" s="5">
        <f t="shared" si="5"/>
        <v>0</v>
      </c>
      <c r="W37" s="78">
        <f t="shared" si="7"/>
        <v>0</v>
      </c>
      <c r="X37" s="89"/>
      <c r="Y37" s="23">
        <v>1880.3</v>
      </c>
      <c r="Z37" s="6">
        <f>L37/Y37*100</f>
        <v>0</v>
      </c>
      <c r="AA37" s="95"/>
      <c r="AB37" s="117" t="e">
        <f t="shared" si="6"/>
        <v>#DIV/0!</v>
      </c>
    </row>
    <row r="38" spans="1:28" ht="12" customHeight="1">
      <c r="A38" s="66" t="s">
        <v>190</v>
      </c>
      <c r="B38" s="72" t="s">
        <v>46</v>
      </c>
      <c r="C38" s="14"/>
      <c r="D38" s="14"/>
      <c r="E38" s="14"/>
      <c r="F38" s="11"/>
      <c r="G38" s="14"/>
      <c r="H38" s="14"/>
      <c r="I38" s="14"/>
      <c r="J38" s="14"/>
      <c r="K38" s="25"/>
      <c r="L38" s="14"/>
      <c r="M38" s="14"/>
      <c r="N38" s="14"/>
      <c r="O38" s="15"/>
      <c r="P38" s="14"/>
      <c r="Q38" s="14"/>
      <c r="R38" s="14"/>
      <c r="S38" s="14"/>
      <c r="T38" s="14"/>
      <c r="U38" s="14"/>
      <c r="V38" s="5"/>
      <c r="W38" s="88">
        <v>300</v>
      </c>
      <c r="X38" s="89"/>
      <c r="Y38" s="23"/>
      <c r="Z38" s="6"/>
      <c r="AA38" s="96"/>
      <c r="AB38" s="117">
        <f t="shared" si="6"/>
        <v>0</v>
      </c>
    </row>
    <row r="39" spans="1:28" ht="16.5" customHeight="1" hidden="1">
      <c r="A39" s="66" t="s">
        <v>54</v>
      </c>
      <c r="B39" s="72" t="s">
        <v>53</v>
      </c>
      <c r="C39" s="14"/>
      <c r="D39" s="14"/>
      <c r="E39" s="14">
        <v>1000</v>
      </c>
      <c r="F39" s="11">
        <f t="shared" si="3"/>
        <v>3000</v>
      </c>
      <c r="G39" s="23">
        <v>1000</v>
      </c>
      <c r="H39" s="23">
        <v>1000</v>
      </c>
      <c r="I39" s="23">
        <v>1000</v>
      </c>
      <c r="J39" s="14">
        <v>250</v>
      </c>
      <c r="K39" s="25">
        <f t="shared" si="10"/>
        <v>750</v>
      </c>
      <c r="L39" s="14">
        <v>250</v>
      </c>
      <c r="M39" s="14">
        <v>250</v>
      </c>
      <c r="N39" s="14">
        <v>250</v>
      </c>
      <c r="O39" s="15">
        <f t="shared" si="1"/>
        <v>750</v>
      </c>
      <c r="P39" s="14">
        <v>250</v>
      </c>
      <c r="Q39" s="14">
        <v>250</v>
      </c>
      <c r="R39" s="14">
        <v>250</v>
      </c>
      <c r="S39" s="14"/>
      <c r="T39" s="14"/>
      <c r="U39" s="14">
        <v>250</v>
      </c>
      <c r="V39" s="5">
        <f t="shared" si="5"/>
        <v>1000</v>
      </c>
      <c r="W39" s="88"/>
      <c r="X39" s="89"/>
      <c r="Y39" s="23"/>
      <c r="Z39" s="6"/>
      <c r="AA39" s="96"/>
      <c r="AB39" s="117" t="e">
        <f t="shared" si="6"/>
        <v>#DIV/0!</v>
      </c>
    </row>
    <row r="40" spans="1:28" ht="14.25" customHeight="1">
      <c r="A40" s="66" t="s">
        <v>150</v>
      </c>
      <c r="B40" s="72" t="s">
        <v>123</v>
      </c>
      <c r="C40" s="14">
        <v>1900</v>
      </c>
      <c r="D40" s="14"/>
      <c r="E40" s="14">
        <f>SUM(E41:E42)</f>
        <v>3900</v>
      </c>
      <c r="F40" s="11">
        <f t="shared" si="3"/>
        <v>7900</v>
      </c>
      <c r="G40" s="23">
        <f>SUM(G41:G42)</f>
        <v>7900</v>
      </c>
      <c r="H40" s="23">
        <f>SUM(H41:H42)</f>
        <v>0</v>
      </c>
      <c r="I40" s="23">
        <f>SUM(I41:I42)</f>
        <v>0</v>
      </c>
      <c r="J40" s="14">
        <f>SUM(J41:J42)</f>
        <v>21100</v>
      </c>
      <c r="K40" s="25">
        <f t="shared" si="10"/>
        <v>7900</v>
      </c>
      <c r="L40" s="14">
        <f>SUM(L41:L42)</f>
        <v>7900</v>
      </c>
      <c r="M40" s="14">
        <f>SUM(M41:M42)</f>
        <v>0</v>
      </c>
      <c r="N40" s="14">
        <f>SUM(N41:N42)</f>
        <v>0</v>
      </c>
      <c r="O40" s="15">
        <f t="shared" si="1"/>
        <v>7900</v>
      </c>
      <c r="P40" s="14">
        <f aca="true" t="shared" si="11" ref="P40:U40">SUM(P41:P42)</f>
        <v>0</v>
      </c>
      <c r="Q40" s="14">
        <f t="shared" si="11"/>
        <v>0</v>
      </c>
      <c r="R40" s="14">
        <f t="shared" si="11"/>
        <v>0</v>
      </c>
      <c r="S40" s="14">
        <f t="shared" si="11"/>
        <v>0</v>
      </c>
      <c r="T40" s="14">
        <f t="shared" si="11"/>
        <v>0</v>
      </c>
      <c r="U40" s="14">
        <f t="shared" si="11"/>
        <v>0</v>
      </c>
      <c r="V40" s="5">
        <f t="shared" si="5"/>
        <v>0</v>
      </c>
      <c r="W40" s="88">
        <v>7154.9</v>
      </c>
      <c r="X40" s="89"/>
      <c r="Y40" s="23"/>
      <c r="Z40" s="6"/>
      <c r="AA40" s="96"/>
      <c r="AB40" s="117">
        <f t="shared" si="6"/>
        <v>0</v>
      </c>
    </row>
    <row r="41" spans="1:28" ht="0.75" customHeight="1">
      <c r="A41" s="66" t="s">
        <v>55</v>
      </c>
      <c r="B41" s="72"/>
      <c r="C41" s="14"/>
      <c r="D41" s="14"/>
      <c r="E41" s="14">
        <v>900</v>
      </c>
      <c r="F41" s="11">
        <f t="shared" si="3"/>
        <v>900</v>
      </c>
      <c r="G41" s="23">
        <v>900</v>
      </c>
      <c r="H41" s="23"/>
      <c r="I41" s="23"/>
      <c r="J41" s="24">
        <v>900</v>
      </c>
      <c r="K41" s="25">
        <f t="shared" si="10"/>
        <v>900</v>
      </c>
      <c r="L41" s="24">
        <v>900</v>
      </c>
      <c r="M41" s="24"/>
      <c r="N41" s="24"/>
      <c r="O41" s="15">
        <f t="shared" si="1"/>
        <v>900</v>
      </c>
      <c r="P41" s="24"/>
      <c r="Q41" s="24"/>
      <c r="R41" s="24"/>
      <c r="S41" s="24"/>
      <c r="T41" s="24"/>
      <c r="U41" s="24"/>
      <c r="V41" s="5">
        <f t="shared" si="5"/>
        <v>0</v>
      </c>
      <c r="W41" s="78">
        <f t="shared" si="7"/>
        <v>900</v>
      </c>
      <c r="X41" s="89"/>
      <c r="Y41" s="23">
        <v>630</v>
      </c>
      <c r="Z41" s="6">
        <f>L41/Y41*100</f>
        <v>142.85714285714286</v>
      </c>
      <c r="AA41" s="95"/>
      <c r="AB41" s="117">
        <f t="shared" si="6"/>
        <v>0</v>
      </c>
    </row>
    <row r="42" spans="1:28" ht="12.75" customHeight="1" hidden="1">
      <c r="A42" s="66" t="s">
        <v>56</v>
      </c>
      <c r="B42" s="72"/>
      <c r="C42" s="14"/>
      <c r="D42" s="14"/>
      <c r="E42" s="14">
        <v>3000</v>
      </c>
      <c r="F42" s="11">
        <f t="shared" si="3"/>
        <v>7000</v>
      </c>
      <c r="G42" s="23">
        <f>9000-2000</f>
        <v>7000</v>
      </c>
      <c r="H42" s="23"/>
      <c r="I42" s="23"/>
      <c r="J42" s="24">
        <v>20200</v>
      </c>
      <c r="K42" s="25">
        <f t="shared" si="10"/>
        <v>7000</v>
      </c>
      <c r="L42" s="24">
        <v>7000</v>
      </c>
      <c r="M42" s="24"/>
      <c r="N42" s="24"/>
      <c r="O42" s="15">
        <f t="shared" si="1"/>
        <v>7000</v>
      </c>
      <c r="P42" s="24"/>
      <c r="Q42" s="24"/>
      <c r="R42" s="24"/>
      <c r="S42" s="24"/>
      <c r="T42" s="24"/>
      <c r="U42" s="24"/>
      <c r="V42" s="5">
        <f t="shared" si="5"/>
        <v>0</v>
      </c>
      <c r="W42" s="78">
        <f t="shared" si="7"/>
        <v>7000</v>
      </c>
      <c r="X42" s="89"/>
      <c r="Y42" s="23"/>
      <c r="Z42" s="6"/>
      <c r="AA42" s="95"/>
      <c r="AB42" s="117">
        <f t="shared" si="6"/>
        <v>0</v>
      </c>
    </row>
    <row r="43" spans="1:28" ht="13.5" customHeight="1">
      <c r="A43" s="68" t="s">
        <v>57</v>
      </c>
      <c r="B43" s="73" t="s">
        <v>58</v>
      </c>
      <c r="C43" s="5">
        <f aca="true" t="shared" si="12" ref="C43:N43">SUM(C44:C46)</f>
        <v>53545</v>
      </c>
      <c r="D43" s="5">
        <f t="shared" si="12"/>
        <v>-5700</v>
      </c>
      <c r="E43" s="5">
        <f t="shared" si="12"/>
        <v>129531.4</v>
      </c>
      <c r="F43" s="5">
        <f t="shared" si="12"/>
        <v>17579.9</v>
      </c>
      <c r="G43" s="5">
        <f t="shared" si="12"/>
        <v>16579.9</v>
      </c>
      <c r="H43" s="5">
        <f t="shared" si="12"/>
        <v>1000</v>
      </c>
      <c r="I43" s="5">
        <f t="shared" si="12"/>
        <v>0</v>
      </c>
      <c r="J43" s="5">
        <f t="shared" si="12"/>
        <v>48660.3</v>
      </c>
      <c r="K43" s="54">
        <f t="shared" si="12"/>
        <v>22558.7</v>
      </c>
      <c r="L43" s="5">
        <f t="shared" si="12"/>
        <v>22558.7</v>
      </c>
      <c r="M43" s="5">
        <f t="shared" si="12"/>
        <v>0</v>
      </c>
      <c r="N43" s="5">
        <f t="shared" si="12"/>
        <v>0</v>
      </c>
      <c r="O43" s="77">
        <f t="shared" si="1"/>
        <v>22558.7</v>
      </c>
      <c r="P43" s="5">
        <f aca="true" t="shared" si="13" ref="P43:U43">SUM(P44:P46)</f>
        <v>134909.8</v>
      </c>
      <c r="Q43" s="5">
        <f t="shared" si="13"/>
        <v>0</v>
      </c>
      <c r="R43" s="5">
        <f t="shared" si="13"/>
        <v>8539.6</v>
      </c>
      <c r="S43" s="5">
        <f t="shared" si="13"/>
        <v>30445.53</v>
      </c>
      <c r="T43" s="5">
        <f t="shared" si="13"/>
        <v>0</v>
      </c>
      <c r="U43" s="5">
        <f t="shared" si="13"/>
        <v>0</v>
      </c>
      <c r="V43" s="5">
        <f t="shared" si="5"/>
        <v>173894.93</v>
      </c>
      <c r="W43" s="78">
        <f>W44+W45+W46</f>
        <v>15424.4</v>
      </c>
      <c r="X43" s="78" t="e">
        <f>#REF!+X46+X45+X44</f>
        <v>#REF!</v>
      </c>
      <c r="Y43" s="78" t="e">
        <f>#REF!+Y46+Y45+Y44</f>
        <v>#REF!</v>
      </c>
      <c r="Z43" s="78" t="e">
        <f>#REF!+Z46+Z45+Z44</f>
        <v>#REF!</v>
      </c>
      <c r="AA43" s="78">
        <f>AA46+AA45+AA44</f>
        <v>1966.7</v>
      </c>
      <c r="AB43" s="130">
        <f t="shared" si="6"/>
        <v>12.75057700785768</v>
      </c>
    </row>
    <row r="44" spans="1:28" ht="15.75" customHeight="1">
      <c r="A44" s="66" t="s">
        <v>59</v>
      </c>
      <c r="B44" s="72" t="s">
        <v>60</v>
      </c>
      <c r="C44" s="14">
        <v>0</v>
      </c>
      <c r="D44" s="14"/>
      <c r="E44" s="14">
        <v>2500</v>
      </c>
      <c r="F44" s="11">
        <f t="shared" si="3"/>
        <v>8584.099999999999</v>
      </c>
      <c r="G44" s="14">
        <f>32888.5-19806.2-4498.2</f>
        <v>8584.099999999999</v>
      </c>
      <c r="H44" s="14"/>
      <c r="I44" s="14"/>
      <c r="J44" s="14">
        <v>10000</v>
      </c>
      <c r="K44" s="25">
        <f>L44+M44+N44</f>
        <v>14319.7</v>
      </c>
      <c r="L44" s="14">
        <f>10000+4319.7</f>
        <v>14319.7</v>
      </c>
      <c r="M44" s="14"/>
      <c r="N44" s="14"/>
      <c r="O44" s="15">
        <f t="shared" si="1"/>
        <v>14319.7</v>
      </c>
      <c r="P44" s="14"/>
      <c r="Q44" s="14"/>
      <c r="R44" s="14">
        <f>8049.6-400</f>
        <v>7649.6</v>
      </c>
      <c r="S44" s="14">
        <f>20445.53+10000</f>
        <v>30445.53</v>
      </c>
      <c r="T44" s="14"/>
      <c r="U44" s="14"/>
      <c r="V44" s="5">
        <f t="shared" si="5"/>
        <v>38095.13</v>
      </c>
      <c r="W44" s="88">
        <v>1224.4</v>
      </c>
      <c r="X44" s="89"/>
      <c r="Y44" s="23"/>
      <c r="Z44" s="6"/>
      <c r="AA44" s="95"/>
      <c r="AB44" s="117">
        <f t="shared" si="6"/>
        <v>0</v>
      </c>
    </row>
    <row r="45" spans="1:28" ht="13.5">
      <c r="A45" s="66" t="s">
        <v>61</v>
      </c>
      <c r="B45" s="72" t="s">
        <v>62</v>
      </c>
      <c r="C45" s="14">
        <v>53545</v>
      </c>
      <c r="D45" s="14">
        <v>-5700</v>
      </c>
      <c r="E45" s="14">
        <v>127031.4</v>
      </c>
      <c r="F45" s="11">
        <f t="shared" si="3"/>
        <v>8995.800000000003</v>
      </c>
      <c r="G45" s="14">
        <f>100242.1-95206.8+2960.5</f>
        <v>7995.800000000003</v>
      </c>
      <c r="H45" s="14">
        <v>1000</v>
      </c>
      <c r="I45" s="14"/>
      <c r="J45" s="14">
        <f>854.5+445.8</f>
        <v>1300.3</v>
      </c>
      <c r="K45" s="25">
        <f>L45+M45+N45</f>
        <v>0</v>
      </c>
      <c r="L45" s="14"/>
      <c r="M45" s="14"/>
      <c r="N45" s="14"/>
      <c r="O45" s="15">
        <f t="shared" si="1"/>
        <v>0</v>
      </c>
      <c r="P45" s="14">
        <v>134909.8</v>
      </c>
      <c r="Q45" s="14"/>
      <c r="R45" s="14">
        <v>890</v>
      </c>
      <c r="S45" s="14"/>
      <c r="T45" s="14"/>
      <c r="U45" s="14"/>
      <c r="V45" s="5">
        <f t="shared" si="5"/>
        <v>135799.8</v>
      </c>
      <c r="W45" s="88">
        <v>1714.7</v>
      </c>
      <c r="X45" s="89"/>
      <c r="Y45" s="23"/>
      <c r="Z45" s="6"/>
      <c r="AA45" s="95"/>
      <c r="AB45" s="117">
        <f t="shared" si="6"/>
        <v>0</v>
      </c>
    </row>
    <row r="46" spans="1:28" ht="13.5">
      <c r="A46" s="66" t="s">
        <v>168</v>
      </c>
      <c r="B46" s="72" t="s">
        <v>125</v>
      </c>
      <c r="C46" s="14"/>
      <c r="D46" s="14"/>
      <c r="E46" s="14"/>
      <c r="F46" s="11">
        <f t="shared" si="3"/>
        <v>0</v>
      </c>
      <c r="G46" s="14"/>
      <c r="H46" s="14"/>
      <c r="I46" s="14"/>
      <c r="J46" s="14">
        <v>37360</v>
      </c>
      <c r="K46" s="25">
        <f>L46+M46+N46</f>
        <v>8239</v>
      </c>
      <c r="L46" s="14">
        <v>8239</v>
      </c>
      <c r="M46" s="14"/>
      <c r="N46" s="14"/>
      <c r="O46" s="15">
        <f t="shared" si="1"/>
        <v>8239</v>
      </c>
      <c r="P46" s="14"/>
      <c r="Q46" s="14"/>
      <c r="R46" s="14"/>
      <c r="S46" s="14"/>
      <c r="T46" s="14"/>
      <c r="U46" s="14"/>
      <c r="V46" s="5">
        <f t="shared" si="5"/>
        <v>0</v>
      </c>
      <c r="W46" s="88">
        <v>12485.3</v>
      </c>
      <c r="X46" s="89"/>
      <c r="Y46" s="23"/>
      <c r="Z46" s="6"/>
      <c r="AA46" s="95">
        <v>1966.7</v>
      </c>
      <c r="AB46" s="117">
        <f t="shared" si="6"/>
        <v>15.752124498410131</v>
      </c>
    </row>
    <row r="47" spans="1:28" ht="12.75" customHeight="1" hidden="1">
      <c r="A47" s="57" t="s">
        <v>181</v>
      </c>
      <c r="B47" s="79"/>
      <c r="C47" s="14"/>
      <c r="D47" s="14"/>
      <c r="E47" s="14">
        <v>45600</v>
      </c>
      <c r="F47" s="11">
        <f t="shared" si="3"/>
        <v>62143.5</v>
      </c>
      <c r="G47" s="65">
        <f>64227-2590+506.5</f>
        <v>62143.5</v>
      </c>
      <c r="H47" s="23"/>
      <c r="I47" s="23"/>
      <c r="J47" s="24">
        <v>224152.9</v>
      </c>
      <c r="K47" s="25">
        <f>L47+M47+N47</f>
        <v>68280</v>
      </c>
      <c r="L47" s="24">
        <v>68280</v>
      </c>
      <c r="M47" s="24"/>
      <c r="N47" s="24"/>
      <c r="O47" s="15">
        <f t="shared" si="1"/>
        <v>68280</v>
      </c>
      <c r="P47" s="24">
        <f>P48+P49</f>
        <v>0</v>
      </c>
      <c r="Q47" s="24">
        <f>Q48+Q49</f>
        <v>-2600</v>
      </c>
      <c r="R47" s="24">
        <f>R48+R49</f>
        <v>0</v>
      </c>
      <c r="S47" s="24">
        <f>S48+S49</f>
        <v>21904.87</v>
      </c>
      <c r="T47" s="24"/>
      <c r="U47" s="24">
        <f>U48+U49</f>
        <v>0</v>
      </c>
      <c r="V47" s="5">
        <f t="shared" si="5"/>
        <v>19304.87</v>
      </c>
      <c r="W47" s="78">
        <f t="shared" si="7"/>
        <v>87584.87</v>
      </c>
      <c r="X47" s="89"/>
      <c r="Y47" s="23">
        <v>3635.7</v>
      </c>
      <c r="Z47" s="6">
        <f>L47/Y47*100</f>
        <v>1878.0427428005612</v>
      </c>
      <c r="AA47" s="95"/>
      <c r="AB47" s="117">
        <f t="shared" si="6"/>
        <v>0</v>
      </c>
    </row>
    <row r="48" spans="1:28" ht="18" customHeight="1" hidden="1">
      <c r="A48" s="66" t="s">
        <v>179</v>
      </c>
      <c r="B48" s="72"/>
      <c r="C48" s="14"/>
      <c r="D48" s="14"/>
      <c r="E48" s="14"/>
      <c r="F48" s="11"/>
      <c r="G48" s="65"/>
      <c r="H48" s="23"/>
      <c r="I48" s="23"/>
      <c r="J48" s="24"/>
      <c r="K48" s="25"/>
      <c r="L48" s="24"/>
      <c r="M48" s="24"/>
      <c r="N48" s="24"/>
      <c r="O48" s="15">
        <v>13680</v>
      </c>
      <c r="P48" s="24"/>
      <c r="Q48" s="24">
        <v>-2600</v>
      </c>
      <c r="R48" s="24"/>
      <c r="S48" s="24">
        <v>21904.87</v>
      </c>
      <c r="T48" s="24"/>
      <c r="U48" s="24"/>
      <c r="V48" s="5">
        <f t="shared" si="5"/>
        <v>19304.87</v>
      </c>
      <c r="W48" s="78">
        <f t="shared" si="7"/>
        <v>32984.869999999995</v>
      </c>
      <c r="X48" s="89"/>
      <c r="Y48" s="23"/>
      <c r="Z48" s="6"/>
      <c r="AA48" s="95"/>
      <c r="AB48" s="117">
        <f t="shared" si="6"/>
        <v>0</v>
      </c>
    </row>
    <row r="49" spans="1:28" ht="15.75" customHeight="1" hidden="1">
      <c r="A49" s="66" t="s">
        <v>180</v>
      </c>
      <c r="B49" s="72"/>
      <c r="C49" s="14"/>
      <c r="D49" s="14"/>
      <c r="E49" s="14"/>
      <c r="F49" s="11"/>
      <c r="G49" s="65"/>
      <c r="H49" s="23"/>
      <c r="I49" s="23"/>
      <c r="J49" s="24"/>
      <c r="K49" s="25"/>
      <c r="L49" s="24"/>
      <c r="M49" s="24"/>
      <c r="N49" s="24"/>
      <c r="O49" s="15">
        <v>54600</v>
      </c>
      <c r="P49" s="24"/>
      <c r="Q49" s="24"/>
      <c r="R49" s="24"/>
      <c r="S49" s="24"/>
      <c r="T49" s="24"/>
      <c r="U49" s="24"/>
      <c r="V49" s="5">
        <f t="shared" si="5"/>
        <v>0</v>
      </c>
      <c r="W49" s="78">
        <f t="shared" si="7"/>
        <v>54600</v>
      </c>
      <c r="X49" s="89"/>
      <c r="Y49" s="23"/>
      <c r="Z49" s="6"/>
      <c r="AA49" s="95"/>
      <c r="AB49" s="117">
        <f t="shared" si="6"/>
        <v>0</v>
      </c>
    </row>
    <row r="50" spans="1:28" ht="8.25" customHeight="1" hidden="1">
      <c r="A50" s="66" t="s">
        <v>163</v>
      </c>
      <c r="B50" s="72"/>
      <c r="C50" s="14"/>
      <c r="D50" s="14"/>
      <c r="E50" s="14"/>
      <c r="F50" s="11">
        <f t="shared" si="3"/>
        <v>1033</v>
      </c>
      <c r="G50" s="23">
        <v>1033</v>
      </c>
      <c r="H50" s="23"/>
      <c r="I50" s="23"/>
      <c r="J50" s="23"/>
      <c r="K50" s="25">
        <f aca="true" t="shared" si="14" ref="K50:K56">L50+M50+N50</f>
        <v>0</v>
      </c>
      <c r="L50" s="23"/>
      <c r="M50" s="23"/>
      <c r="N50" s="23"/>
      <c r="O50" s="15">
        <f aca="true" t="shared" si="15" ref="O50:O70">L50+M50+N50</f>
        <v>0</v>
      </c>
      <c r="P50" s="23"/>
      <c r="Q50" s="23"/>
      <c r="R50" s="23"/>
      <c r="S50" s="23"/>
      <c r="T50" s="23"/>
      <c r="U50" s="23"/>
      <c r="V50" s="5">
        <f t="shared" si="5"/>
        <v>0</v>
      </c>
      <c r="W50" s="78">
        <f t="shared" si="7"/>
        <v>0</v>
      </c>
      <c r="X50" s="89"/>
      <c r="Y50" s="23"/>
      <c r="Z50" s="6" t="e">
        <f>L50/Y50*100</f>
        <v>#DIV/0!</v>
      </c>
      <c r="AA50" s="95"/>
      <c r="AB50" s="117" t="e">
        <f t="shared" si="6"/>
        <v>#DIV/0!</v>
      </c>
    </row>
    <row r="51" spans="1:28" ht="15.75" customHeight="1" hidden="1">
      <c r="A51" s="66" t="s">
        <v>149</v>
      </c>
      <c r="B51" s="72"/>
      <c r="C51" s="14"/>
      <c r="D51" s="14"/>
      <c r="E51" s="14"/>
      <c r="F51" s="11">
        <f t="shared" si="3"/>
        <v>32300</v>
      </c>
      <c r="G51" s="24"/>
      <c r="H51" s="24">
        <v>32300</v>
      </c>
      <c r="I51" s="24"/>
      <c r="J51" s="24"/>
      <c r="K51" s="25">
        <f t="shared" si="14"/>
        <v>0</v>
      </c>
      <c r="L51" s="24"/>
      <c r="M51" s="24"/>
      <c r="N51" s="24"/>
      <c r="O51" s="15">
        <f t="shared" si="15"/>
        <v>0</v>
      </c>
      <c r="P51" s="24"/>
      <c r="Q51" s="24"/>
      <c r="R51" s="24">
        <v>4307.8</v>
      </c>
      <c r="S51" s="24"/>
      <c r="T51" s="24"/>
      <c r="U51" s="24"/>
      <c r="V51" s="5">
        <f t="shared" si="5"/>
        <v>4307.8</v>
      </c>
      <c r="W51" s="78">
        <f t="shared" si="7"/>
        <v>4307.8</v>
      </c>
      <c r="X51" s="89"/>
      <c r="Y51" s="23">
        <v>4052.8</v>
      </c>
      <c r="Z51" s="6"/>
      <c r="AA51" s="95"/>
      <c r="AB51" s="117">
        <f t="shared" si="6"/>
        <v>0</v>
      </c>
    </row>
    <row r="52" spans="1:28" ht="13.5" customHeight="1" hidden="1">
      <c r="A52" s="66" t="s">
        <v>65</v>
      </c>
      <c r="B52" s="72"/>
      <c r="C52" s="14"/>
      <c r="D52" s="14"/>
      <c r="E52" s="14">
        <v>12632.8</v>
      </c>
      <c r="F52" s="11">
        <f t="shared" si="3"/>
        <v>11690</v>
      </c>
      <c r="G52" s="24">
        <v>11690</v>
      </c>
      <c r="H52" s="24"/>
      <c r="I52" s="24"/>
      <c r="J52" s="24">
        <v>14151.4</v>
      </c>
      <c r="K52" s="25">
        <f t="shared" si="14"/>
        <v>12668</v>
      </c>
      <c r="L52" s="24">
        <v>12668</v>
      </c>
      <c r="M52" s="24"/>
      <c r="N52" s="24"/>
      <c r="O52" s="15">
        <f t="shared" si="15"/>
        <v>12668</v>
      </c>
      <c r="P52" s="24"/>
      <c r="Q52" s="24"/>
      <c r="R52" s="24"/>
      <c r="S52" s="24"/>
      <c r="T52" s="24"/>
      <c r="U52" s="24"/>
      <c r="V52" s="5">
        <f t="shared" si="5"/>
        <v>0</v>
      </c>
      <c r="W52" s="78">
        <f t="shared" si="7"/>
        <v>12668</v>
      </c>
      <c r="X52" s="89"/>
      <c r="Y52" s="23">
        <v>6679.7</v>
      </c>
      <c r="Z52" s="6">
        <f>L52/Y52*100</f>
        <v>189.64923574412026</v>
      </c>
      <c r="AA52" s="95"/>
      <c r="AB52" s="117">
        <f t="shared" si="6"/>
        <v>0</v>
      </c>
    </row>
    <row r="53" spans="1:28" ht="13.5" hidden="1">
      <c r="A53" s="66" t="s">
        <v>152</v>
      </c>
      <c r="B53" s="72"/>
      <c r="C53" s="14"/>
      <c r="D53" s="14"/>
      <c r="E53" s="14"/>
      <c r="F53" s="11">
        <f t="shared" si="3"/>
        <v>2190.6</v>
      </c>
      <c r="G53" s="14">
        <v>2190.6</v>
      </c>
      <c r="H53" s="14"/>
      <c r="I53" s="14"/>
      <c r="J53" s="14">
        <v>4150</v>
      </c>
      <c r="K53" s="25">
        <f t="shared" si="14"/>
        <v>2200</v>
      </c>
      <c r="L53" s="14">
        <v>2200</v>
      </c>
      <c r="M53" s="14"/>
      <c r="N53" s="14"/>
      <c r="O53" s="15">
        <f t="shared" si="15"/>
        <v>2200</v>
      </c>
      <c r="P53" s="14"/>
      <c r="Q53" s="14">
        <v>-2435.86</v>
      </c>
      <c r="R53" s="14"/>
      <c r="S53" s="14"/>
      <c r="T53" s="14"/>
      <c r="U53" s="14"/>
      <c r="V53" s="5">
        <f t="shared" si="5"/>
        <v>-2435.86</v>
      </c>
      <c r="W53" s="11"/>
      <c r="X53" s="89"/>
      <c r="Y53" s="22"/>
      <c r="Z53" s="6"/>
      <c r="AA53" s="96"/>
      <c r="AB53" s="117" t="e">
        <f t="shared" si="6"/>
        <v>#DIV/0!</v>
      </c>
    </row>
    <row r="54" spans="1:28" ht="0.75" customHeight="1">
      <c r="A54" s="66" t="s">
        <v>79</v>
      </c>
      <c r="B54" s="72"/>
      <c r="C54" s="14"/>
      <c r="D54" s="14"/>
      <c r="E54" s="23">
        <v>20082.2</v>
      </c>
      <c r="F54" s="11">
        <f t="shared" si="3"/>
        <v>17974.6</v>
      </c>
      <c r="G54" s="24">
        <f>17103.1+10.6+179.4</f>
        <v>17293.1</v>
      </c>
      <c r="H54" s="24"/>
      <c r="I54" s="24">
        <v>681.5</v>
      </c>
      <c r="J54" s="24">
        <v>23991.8</v>
      </c>
      <c r="K54" s="25">
        <f t="shared" si="14"/>
        <v>32013.9</v>
      </c>
      <c r="L54" s="24">
        <v>32013.9</v>
      </c>
      <c r="M54" s="24"/>
      <c r="N54" s="24"/>
      <c r="O54" s="15">
        <f t="shared" si="15"/>
        <v>32013.9</v>
      </c>
      <c r="P54" s="24"/>
      <c r="Q54" s="24"/>
      <c r="R54" s="24"/>
      <c r="S54" s="24"/>
      <c r="T54" s="24"/>
      <c r="U54" s="24"/>
      <c r="V54" s="5">
        <f t="shared" si="5"/>
        <v>0</v>
      </c>
      <c r="W54" s="78"/>
      <c r="X54" s="89"/>
      <c r="Y54" s="23">
        <v>9658.6</v>
      </c>
      <c r="Z54" s="6">
        <f>L54/Y54*100</f>
        <v>331.45486923570706</v>
      </c>
      <c r="AA54" s="95"/>
      <c r="AB54" s="117" t="e">
        <f t="shared" si="6"/>
        <v>#DIV/0!</v>
      </c>
    </row>
    <row r="55" spans="1:28" ht="13.5" customHeight="1" hidden="1">
      <c r="A55" s="66" t="s">
        <v>80</v>
      </c>
      <c r="B55" s="72"/>
      <c r="C55" s="14"/>
      <c r="D55" s="14"/>
      <c r="E55" s="23">
        <v>11179.7</v>
      </c>
      <c r="F55" s="11">
        <f t="shared" si="3"/>
        <v>11179.7</v>
      </c>
      <c r="G55" s="24">
        <v>11179.7</v>
      </c>
      <c r="H55" s="24"/>
      <c r="I55" s="24"/>
      <c r="J55" s="24">
        <v>13681.7</v>
      </c>
      <c r="K55" s="25">
        <f t="shared" si="14"/>
        <v>10991.4</v>
      </c>
      <c r="L55" s="24">
        <v>10991.4</v>
      </c>
      <c r="M55" s="24"/>
      <c r="N55" s="24"/>
      <c r="O55" s="15">
        <f t="shared" si="15"/>
        <v>10991.4</v>
      </c>
      <c r="P55" s="24"/>
      <c r="Q55" s="24"/>
      <c r="R55" s="24"/>
      <c r="S55" s="24"/>
      <c r="T55" s="24"/>
      <c r="U55" s="24"/>
      <c r="V55" s="5">
        <f t="shared" si="5"/>
        <v>0</v>
      </c>
      <c r="W55" s="78">
        <f t="shared" si="7"/>
        <v>10991.4</v>
      </c>
      <c r="X55" s="89"/>
      <c r="Y55" s="23">
        <v>7258.2</v>
      </c>
      <c r="Z55" s="6">
        <f>L55/Y55*100</f>
        <v>151.43423989418864</v>
      </c>
      <c r="AA55" s="95"/>
      <c r="AB55" s="117">
        <f t="shared" si="6"/>
        <v>0</v>
      </c>
    </row>
    <row r="56" spans="1:28" ht="11.25" customHeight="1" hidden="1">
      <c r="A56" s="66" t="s">
        <v>81</v>
      </c>
      <c r="B56" s="72"/>
      <c r="C56" s="14"/>
      <c r="D56" s="14"/>
      <c r="E56" s="14"/>
      <c r="F56" s="11">
        <f t="shared" si="3"/>
        <v>0</v>
      </c>
      <c r="G56" s="14"/>
      <c r="H56" s="14"/>
      <c r="I56" s="14"/>
      <c r="J56" s="14"/>
      <c r="K56" s="25">
        <f t="shared" si="14"/>
        <v>0</v>
      </c>
      <c r="L56" s="14"/>
      <c r="M56" s="14"/>
      <c r="N56" s="14"/>
      <c r="O56" s="15">
        <f t="shared" si="15"/>
        <v>0</v>
      </c>
      <c r="P56" s="14"/>
      <c r="Q56" s="14"/>
      <c r="R56" s="14"/>
      <c r="S56" s="14"/>
      <c r="T56" s="14"/>
      <c r="U56" s="14"/>
      <c r="V56" s="5">
        <f t="shared" si="5"/>
        <v>0</v>
      </c>
      <c r="W56" s="78">
        <f t="shared" si="7"/>
        <v>0</v>
      </c>
      <c r="X56" s="89"/>
      <c r="Y56" s="23">
        <v>59619.5</v>
      </c>
      <c r="Z56" s="6">
        <f>L56/Y56*100</f>
        <v>0</v>
      </c>
      <c r="AA56" s="95"/>
      <c r="AB56" s="117" t="e">
        <f t="shared" si="6"/>
        <v>#DIV/0!</v>
      </c>
    </row>
    <row r="57" spans="1:28" ht="14.25" customHeight="1">
      <c r="A57" s="68" t="s">
        <v>82</v>
      </c>
      <c r="B57" s="73" t="s">
        <v>83</v>
      </c>
      <c r="C57" s="5">
        <f>SUM(C58:C60)</f>
        <v>4478</v>
      </c>
      <c r="D57" s="5">
        <f>SUM(D58:D60)</f>
        <v>0</v>
      </c>
      <c r="E57" s="5">
        <f>SUM(E58:E60)</f>
        <v>5358.2</v>
      </c>
      <c r="F57" s="5">
        <f aca="true" t="shared" si="16" ref="F57:N57">SUM(F58:F61)</f>
        <v>9716.8</v>
      </c>
      <c r="G57" s="5">
        <f t="shared" si="16"/>
        <v>7876.799999999999</v>
      </c>
      <c r="H57" s="5">
        <f t="shared" si="16"/>
        <v>1840</v>
      </c>
      <c r="I57" s="5">
        <f t="shared" si="16"/>
        <v>0</v>
      </c>
      <c r="J57" s="5">
        <f t="shared" si="16"/>
        <v>10772.8</v>
      </c>
      <c r="K57" s="54">
        <f t="shared" si="16"/>
        <v>8669.3</v>
      </c>
      <c r="L57" s="5">
        <f t="shared" si="16"/>
        <v>8340</v>
      </c>
      <c r="M57" s="5">
        <f t="shared" si="16"/>
        <v>329.3</v>
      </c>
      <c r="N57" s="5">
        <f t="shared" si="16"/>
        <v>0</v>
      </c>
      <c r="O57" s="77">
        <f t="shared" si="15"/>
        <v>8669.3</v>
      </c>
      <c r="P57" s="5">
        <f aca="true" t="shared" si="17" ref="P57:U57">SUM(P58:P61)</f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5"/>
        <v>0</v>
      </c>
      <c r="W57" s="78">
        <f>W58</f>
        <v>15528</v>
      </c>
      <c r="X57" s="78">
        <f>SUM(X58:X60)</f>
        <v>0</v>
      </c>
      <c r="Y57" s="78">
        <f>SUM(Y58:Y60)</f>
        <v>0</v>
      </c>
      <c r="Z57" s="78">
        <f>SUM(Z58:Z60)</f>
        <v>0</v>
      </c>
      <c r="AA57" s="78">
        <f>SUM(AA58:AA60)</f>
        <v>2342.8</v>
      </c>
      <c r="AB57" s="130">
        <f t="shared" si="6"/>
        <v>15.087583719732098</v>
      </c>
    </row>
    <row r="58" spans="1:28" ht="14.25" customHeight="1">
      <c r="A58" s="66" t="s">
        <v>187</v>
      </c>
      <c r="B58" s="72" t="s">
        <v>84</v>
      </c>
      <c r="C58" s="14">
        <v>4478</v>
      </c>
      <c r="D58" s="14"/>
      <c r="E58" s="14">
        <v>5358.2</v>
      </c>
      <c r="F58" s="11">
        <f t="shared" si="3"/>
        <v>3072.6</v>
      </c>
      <c r="G58" s="14">
        <v>3072.6</v>
      </c>
      <c r="H58" s="14"/>
      <c r="I58" s="14"/>
      <c r="J58" s="14">
        <f>3106.5</f>
        <v>3106.5</v>
      </c>
      <c r="K58" s="25">
        <f>L58+M58+N58</f>
        <v>2700</v>
      </c>
      <c r="L58" s="14">
        <v>2700</v>
      </c>
      <c r="M58" s="14"/>
      <c r="N58" s="14"/>
      <c r="O58" s="15">
        <f t="shared" si="15"/>
        <v>2700</v>
      </c>
      <c r="P58" s="14"/>
      <c r="Q58" s="14"/>
      <c r="R58" s="14"/>
      <c r="S58" s="14"/>
      <c r="T58" s="14"/>
      <c r="U58" s="14"/>
      <c r="V58" s="5">
        <f t="shared" si="5"/>
        <v>0</v>
      </c>
      <c r="W58" s="88">
        <v>15528</v>
      </c>
      <c r="X58" s="89"/>
      <c r="Y58" s="23"/>
      <c r="Z58" s="6"/>
      <c r="AA58" s="95">
        <v>2342.8</v>
      </c>
      <c r="AB58" s="117">
        <f t="shared" si="6"/>
        <v>15.087583719732098</v>
      </c>
    </row>
    <row r="59" spans="1:28" ht="0.75" customHeight="1" hidden="1">
      <c r="A59" s="66" t="s">
        <v>154</v>
      </c>
      <c r="B59" s="72"/>
      <c r="C59" s="14"/>
      <c r="D59" s="14"/>
      <c r="E59" s="14"/>
      <c r="F59" s="11">
        <f t="shared" si="3"/>
        <v>4268.2</v>
      </c>
      <c r="G59" s="14">
        <v>4268.2</v>
      </c>
      <c r="H59" s="14"/>
      <c r="I59" s="14"/>
      <c r="J59" s="14">
        <v>6666.3</v>
      </c>
      <c r="K59" s="25">
        <f>L59+M59+N59</f>
        <v>5169.3</v>
      </c>
      <c r="L59" s="14">
        <v>4840</v>
      </c>
      <c r="M59" s="14">
        <v>329.3</v>
      </c>
      <c r="N59" s="14"/>
      <c r="O59" s="15">
        <f t="shared" si="15"/>
        <v>5169.3</v>
      </c>
      <c r="P59" s="14"/>
      <c r="Q59" s="14"/>
      <c r="R59" s="14"/>
      <c r="S59" s="14"/>
      <c r="T59" s="14"/>
      <c r="U59" s="14"/>
      <c r="V59" s="5">
        <f t="shared" si="5"/>
        <v>0</v>
      </c>
      <c r="W59" s="88"/>
      <c r="X59" s="89"/>
      <c r="Y59" s="23"/>
      <c r="Z59" s="6"/>
      <c r="AA59" s="95"/>
      <c r="AB59" s="117" t="e">
        <f t="shared" si="6"/>
        <v>#DIV/0!</v>
      </c>
    </row>
    <row r="60" spans="1:28" ht="12" customHeight="1" hidden="1">
      <c r="A60" s="66" t="s">
        <v>164</v>
      </c>
      <c r="B60" s="72"/>
      <c r="C60" s="14"/>
      <c r="D60" s="14"/>
      <c r="E60" s="14"/>
      <c r="F60" s="11">
        <f t="shared" si="3"/>
        <v>536</v>
      </c>
      <c r="G60" s="14">
        <v>536</v>
      </c>
      <c r="H60" s="14"/>
      <c r="I60" s="14"/>
      <c r="J60" s="14">
        <v>1000</v>
      </c>
      <c r="K60" s="25">
        <f>L60+M60+N60</f>
        <v>800</v>
      </c>
      <c r="L60" s="14">
        <v>800</v>
      </c>
      <c r="M60" s="14"/>
      <c r="N60" s="14"/>
      <c r="O60" s="15">
        <f t="shared" si="15"/>
        <v>800</v>
      </c>
      <c r="P60" s="14"/>
      <c r="Q60" s="14"/>
      <c r="R60" s="14"/>
      <c r="S60" s="14"/>
      <c r="T60" s="14"/>
      <c r="U60" s="14"/>
      <c r="V60" s="5">
        <f t="shared" si="5"/>
        <v>0</v>
      </c>
      <c r="W60" s="88"/>
      <c r="X60" s="89"/>
      <c r="Y60" s="23"/>
      <c r="Z60" s="6"/>
      <c r="AA60" s="95"/>
      <c r="AB60" s="117" t="e">
        <f t="shared" si="6"/>
        <v>#DIV/0!</v>
      </c>
    </row>
    <row r="61" spans="1:28" ht="13.5" customHeight="1" hidden="1">
      <c r="A61" s="66" t="s">
        <v>91</v>
      </c>
      <c r="B61" s="72" t="s">
        <v>90</v>
      </c>
      <c r="C61" s="14"/>
      <c r="D61" s="14"/>
      <c r="E61" s="14"/>
      <c r="F61" s="11">
        <f t="shared" si="3"/>
        <v>1840</v>
      </c>
      <c r="G61" s="14"/>
      <c r="H61" s="14">
        <v>1840</v>
      </c>
      <c r="I61" s="14"/>
      <c r="J61" s="14"/>
      <c r="K61" s="25">
        <f>L61+M61+N61</f>
        <v>0</v>
      </c>
      <c r="L61" s="14"/>
      <c r="M61" s="14"/>
      <c r="N61" s="14"/>
      <c r="O61" s="15">
        <f t="shared" si="15"/>
        <v>0</v>
      </c>
      <c r="P61" s="14"/>
      <c r="Q61" s="14"/>
      <c r="R61" s="14"/>
      <c r="S61" s="14"/>
      <c r="T61" s="14"/>
      <c r="U61" s="14"/>
      <c r="V61" s="5">
        <f aca="true" t="shared" si="18" ref="V61:V71">P61+Q61+R61+U61+S61+T61</f>
        <v>0</v>
      </c>
      <c r="W61" s="78">
        <f>O61+V61</f>
        <v>0</v>
      </c>
      <c r="X61" s="89"/>
      <c r="Y61" s="23">
        <v>881.2</v>
      </c>
      <c r="Z61" s="6">
        <f>L61/Y61*100</f>
        <v>0</v>
      </c>
      <c r="AA61" s="95"/>
      <c r="AB61" s="117" t="e">
        <f aca="true" t="shared" si="19" ref="AB61:AB70">AA61/W61*100</f>
        <v>#DIV/0!</v>
      </c>
    </row>
    <row r="62" spans="1:28" ht="13.5" customHeight="1">
      <c r="A62" s="68" t="s">
        <v>92</v>
      </c>
      <c r="B62" s="73" t="s">
        <v>93</v>
      </c>
      <c r="C62" s="5">
        <f aca="true" t="shared" si="20" ref="C62:N62">SUM(C63:C64)</f>
        <v>1000</v>
      </c>
      <c r="D62" s="5">
        <f t="shared" si="20"/>
        <v>0</v>
      </c>
      <c r="E62" s="5">
        <f t="shared" si="20"/>
        <v>8000</v>
      </c>
      <c r="F62" s="5">
        <f t="shared" si="20"/>
        <v>4306</v>
      </c>
      <c r="G62" s="5">
        <f t="shared" si="20"/>
        <v>4146</v>
      </c>
      <c r="H62" s="5">
        <f t="shared" si="20"/>
        <v>0</v>
      </c>
      <c r="I62" s="5">
        <f t="shared" si="20"/>
        <v>160</v>
      </c>
      <c r="J62" s="5">
        <f t="shared" si="20"/>
        <v>13086</v>
      </c>
      <c r="K62" s="54">
        <f t="shared" si="20"/>
        <v>4200</v>
      </c>
      <c r="L62" s="5">
        <f t="shared" si="20"/>
        <v>4200</v>
      </c>
      <c r="M62" s="5">
        <f t="shared" si="20"/>
        <v>0</v>
      </c>
      <c r="N62" s="5">
        <f t="shared" si="20"/>
        <v>0</v>
      </c>
      <c r="O62" s="77">
        <f t="shared" si="15"/>
        <v>4200</v>
      </c>
      <c r="P62" s="5">
        <f aca="true" t="shared" si="21" ref="P62:U62">SUM(P63:P64)</f>
        <v>0</v>
      </c>
      <c r="Q62" s="5">
        <f t="shared" si="21"/>
        <v>0</v>
      </c>
      <c r="R62" s="5">
        <f t="shared" si="21"/>
        <v>0</v>
      </c>
      <c r="S62" s="5">
        <f t="shared" si="21"/>
        <v>0</v>
      </c>
      <c r="T62" s="5">
        <f t="shared" si="21"/>
        <v>0</v>
      </c>
      <c r="U62" s="5">
        <f t="shared" si="21"/>
        <v>0</v>
      </c>
      <c r="V62" s="5">
        <f t="shared" si="18"/>
        <v>0</v>
      </c>
      <c r="W62" s="78">
        <f>SUM(W63:W64)</f>
        <v>8078</v>
      </c>
      <c r="X62" s="78">
        <f>SUM(X63:X64)</f>
        <v>0</v>
      </c>
      <c r="Y62" s="78">
        <f>SUM(Y63:Y64)</f>
        <v>0</v>
      </c>
      <c r="Z62" s="78">
        <f>SUM(Z63:Z64)</f>
        <v>0</v>
      </c>
      <c r="AA62" s="78">
        <f>SUM(AA63:AA64)</f>
        <v>1012.3</v>
      </c>
      <c r="AB62" s="130">
        <f t="shared" si="19"/>
        <v>12.531567219608814</v>
      </c>
    </row>
    <row r="63" spans="1:28" ht="2.25" customHeight="1" hidden="1">
      <c r="A63" s="67" t="s">
        <v>170</v>
      </c>
      <c r="B63" s="72" t="s">
        <v>135</v>
      </c>
      <c r="C63" s="14"/>
      <c r="D63" s="14"/>
      <c r="E63" s="14"/>
      <c r="F63" s="11">
        <f aca="true" t="shared" si="22" ref="F63:F69">G63+H63+I63</f>
        <v>0</v>
      </c>
      <c r="G63" s="14"/>
      <c r="H63" s="14"/>
      <c r="I63" s="14"/>
      <c r="J63" s="14"/>
      <c r="K63" s="25"/>
      <c r="L63" s="14"/>
      <c r="M63" s="14"/>
      <c r="N63" s="14"/>
      <c r="O63" s="15">
        <f t="shared" si="15"/>
        <v>0</v>
      </c>
      <c r="P63" s="14"/>
      <c r="Q63" s="14"/>
      <c r="R63" s="14"/>
      <c r="S63" s="14"/>
      <c r="T63" s="14"/>
      <c r="U63" s="14"/>
      <c r="V63" s="5">
        <f t="shared" si="18"/>
        <v>0</v>
      </c>
      <c r="W63" s="88"/>
      <c r="X63" s="89"/>
      <c r="Y63" s="23"/>
      <c r="Z63" s="6"/>
      <c r="AA63" s="95"/>
      <c r="AB63" s="117" t="e">
        <f t="shared" si="19"/>
        <v>#DIV/0!</v>
      </c>
    </row>
    <row r="64" spans="1:28" ht="14.25" customHeight="1">
      <c r="A64" s="67" t="s">
        <v>136</v>
      </c>
      <c r="B64" s="72" t="s">
        <v>137</v>
      </c>
      <c r="C64" s="14">
        <v>1000</v>
      </c>
      <c r="D64" s="14"/>
      <c r="E64" s="14">
        <v>8000</v>
      </c>
      <c r="F64" s="11">
        <f t="shared" si="22"/>
        <v>4306</v>
      </c>
      <c r="G64" s="14">
        <f>3000+1146</f>
        <v>4146</v>
      </c>
      <c r="H64" s="14"/>
      <c r="I64" s="14">
        <v>160</v>
      </c>
      <c r="J64" s="14">
        <v>13086</v>
      </c>
      <c r="K64" s="25">
        <f>L64+M64+N64</f>
        <v>4200</v>
      </c>
      <c r="L64" s="14">
        <v>4200</v>
      </c>
      <c r="M64" s="14"/>
      <c r="N64" s="14"/>
      <c r="O64" s="15">
        <f t="shared" si="15"/>
        <v>4200</v>
      </c>
      <c r="P64" s="14"/>
      <c r="Q64" s="14"/>
      <c r="R64" s="14"/>
      <c r="S64" s="14"/>
      <c r="T64" s="14"/>
      <c r="U64" s="14"/>
      <c r="V64" s="5">
        <f t="shared" si="18"/>
        <v>0</v>
      </c>
      <c r="W64" s="88">
        <v>8078</v>
      </c>
      <c r="X64" s="89"/>
      <c r="Y64" s="23"/>
      <c r="Z64" s="6"/>
      <c r="AA64" s="95">
        <v>1012.3</v>
      </c>
      <c r="AB64" s="117">
        <f t="shared" si="19"/>
        <v>12.531567219608814</v>
      </c>
    </row>
    <row r="65" spans="1:28" ht="24" customHeight="1" hidden="1">
      <c r="A65" s="66" t="s">
        <v>103</v>
      </c>
      <c r="B65" s="72" t="s">
        <v>104</v>
      </c>
      <c r="C65" s="14"/>
      <c r="D65" s="14"/>
      <c r="E65" s="14">
        <v>4600</v>
      </c>
      <c r="F65" s="11">
        <f t="shared" si="22"/>
        <v>7600</v>
      </c>
      <c r="G65" s="24">
        <v>7600</v>
      </c>
      <c r="H65" s="24"/>
      <c r="I65" s="24"/>
      <c r="J65" s="24">
        <v>5257</v>
      </c>
      <c r="K65" s="25">
        <f>L65+M65+N65</f>
        <v>5100</v>
      </c>
      <c r="L65" s="23">
        <f>4600+600-100</f>
        <v>5100</v>
      </c>
      <c r="M65" s="24"/>
      <c r="N65" s="24"/>
      <c r="O65" s="15">
        <f t="shared" si="15"/>
        <v>5100</v>
      </c>
      <c r="P65" s="24"/>
      <c r="Q65" s="24"/>
      <c r="R65" s="24"/>
      <c r="S65" s="24"/>
      <c r="T65" s="24"/>
      <c r="U65" s="24"/>
      <c r="V65" s="5">
        <f t="shared" si="18"/>
        <v>0</v>
      </c>
      <c r="W65" s="78">
        <f>O65+V65</f>
        <v>5100</v>
      </c>
      <c r="X65" s="89"/>
      <c r="Y65" s="23">
        <v>3408.6</v>
      </c>
      <c r="Z65" s="6">
        <f>L65/Y65*100</f>
        <v>149.62154550255238</v>
      </c>
      <c r="AA65" s="95"/>
      <c r="AB65" s="117">
        <f t="shared" si="19"/>
        <v>0</v>
      </c>
    </row>
    <row r="66" spans="1:28" ht="12" customHeight="1">
      <c r="A66" s="68" t="s">
        <v>105</v>
      </c>
      <c r="B66" s="76">
        <v>1100</v>
      </c>
      <c r="C66" s="5" t="e">
        <f>SUM(#REF!)</f>
        <v>#REF!</v>
      </c>
      <c r="D66" s="5" t="e">
        <f>SUM(#REF!)</f>
        <v>#REF!</v>
      </c>
      <c r="E66" s="5" t="e">
        <f>SUM(#REF!)</f>
        <v>#REF!</v>
      </c>
      <c r="F66" s="5">
        <f aca="true" t="shared" si="23" ref="F66:N66">SUM(F67:F69)</f>
        <v>37405.2</v>
      </c>
      <c r="G66" s="5">
        <f t="shared" si="23"/>
        <v>37405.2</v>
      </c>
      <c r="H66" s="5">
        <f t="shared" si="23"/>
        <v>0</v>
      </c>
      <c r="I66" s="5">
        <f t="shared" si="23"/>
        <v>0</v>
      </c>
      <c r="J66" s="5">
        <f t="shared" si="23"/>
        <v>1024</v>
      </c>
      <c r="K66" s="54">
        <f t="shared" si="23"/>
        <v>0</v>
      </c>
      <c r="L66" s="5">
        <f t="shared" si="23"/>
        <v>1024</v>
      </c>
      <c r="M66" s="5">
        <f t="shared" si="23"/>
        <v>0</v>
      </c>
      <c r="N66" s="5">
        <f t="shared" si="23"/>
        <v>0</v>
      </c>
      <c r="O66" s="77">
        <f t="shared" si="15"/>
        <v>1024</v>
      </c>
      <c r="P66" s="5">
        <f aca="true" t="shared" si="24" ref="P66:U66">SUM(P67:P69)</f>
        <v>0</v>
      </c>
      <c r="Q66" s="5">
        <f t="shared" si="24"/>
        <v>2600</v>
      </c>
      <c r="R66" s="5">
        <f t="shared" si="24"/>
        <v>0</v>
      </c>
      <c r="S66" s="5">
        <f t="shared" si="24"/>
        <v>0</v>
      </c>
      <c r="T66" s="5">
        <f t="shared" si="24"/>
        <v>0</v>
      </c>
      <c r="U66" s="5">
        <f t="shared" si="24"/>
        <v>0</v>
      </c>
      <c r="V66" s="5">
        <f t="shared" si="18"/>
        <v>2600</v>
      </c>
      <c r="W66" s="78">
        <f>SUM(W67:W68)</f>
        <v>26853.2</v>
      </c>
      <c r="X66" s="78">
        <f>SUM(X67:X68)</f>
        <v>0</v>
      </c>
      <c r="Y66" s="78">
        <f>SUM(Y67:Y68)</f>
        <v>0</v>
      </c>
      <c r="Z66" s="78">
        <f>SUM(Z67:Z68)</f>
        <v>0</v>
      </c>
      <c r="AA66" s="78">
        <f>SUM(AA67:AA68)</f>
        <v>8874.8</v>
      </c>
      <c r="AB66" s="130">
        <f t="shared" si="19"/>
        <v>33.04932000655415</v>
      </c>
    </row>
    <row r="67" spans="1:28" ht="15.75" customHeight="1" hidden="1">
      <c r="A67" s="66" t="s">
        <v>142</v>
      </c>
      <c r="B67" s="72" t="s">
        <v>145</v>
      </c>
      <c r="C67" s="14"/>
      <c r="D67" s="14"/>
      <c r="E67" s="14"/>
      <c r="F67" s="11">
        <f t="shared" si="22"/>
        <v>0</v>
      </c>
      <c r="G67" s="14"/>
      <c r="H67" s="14"/>
      <c r="I67" s="14"/>
      <c r="J67" s="14"/>
      <c r="K67" s="25"/>
      <c r="L67" s="14"/>
      <c r="M67" s="14"/>
      <c r="N67" s="14"/>
      <c r="O67" s="15">
        <f t="shared" si="15"/>
        <v>0</v>
      </c>
      <c r="P67" s="14"/>
      <c r="Q67" s="14"/>
      <c r="R67" s="14"/>
      <c r="S67" s="14"/>
      <c r="T67" s="14"/>
      <c r="U67" s="14"/>
      <c r="V67" s="5">
        <f t="shared" si="18"/>
        <v>0</v>
      </c>
      <c r="W67" s="88"/>
      <c r="X67" s="101"/>
      <c r="Y67" s="23"/>
      <c r="Z67" s="6"/>
      <c r="AA67" s="95"/>
      <c r="AB67" s="117" t="e">
        <f t="shared" si="19"/>
        <v>#DIV/0!</v>
      </c>
    </row>
    <row r="68" spans="1:28" ht="14.25" customHeight="1">
      <c r="A68" s="66" t="s">
        <v>172</v>
      </c>
      <c r="B68" s="72" t="s">
        <v>146</v>
      </c>
      <c r="C68" s="14"/>
      <c r="D68" s="14"/>
      <c r="E68" s="14"/>
      <c r="F68" s="11">
        <f t="shared" si="22"/>
        <v>0</v>
      </c>
      <c r="G68" s="14"/>
      <c r="H68" s="14"/>
      <c r="I68" s="14"/>
      <c r="J68" s="14">
        <v>1024</v>
      </c>
      <c r="K68" s="25"/>
      <c r="L68" s="14">
        <v>1024</v>
      </c>
      <c r="M68" s="14"/>
      <c r="N68" s="14"/>
      <c r="O68" s="15">
        <f t="shared" si="15"/>
        <v>1024</v>
      </c>
      <c r="P68" s="14"/>
      <c r="Q68" s="14">
        <v>2600</v>
      </c>
      <c r="R68" s="14"/>
      <c r="S68" s="14"/>
      <c r="T68" s="14"/>
      <c r="U68" s="14"/>
      <c r="V68" s="5">
        <f t="shared" si="18"/>
        <v>2600</v>
      </c>
      <c r="W68" s="88">
        <v>26853.2</v>
      </c>
      <c r="X68" s="101"/>
      <c r="Y68" s="23"/>
      <c r="Z68" s="6"/>
      <c r="AA68" s="95">
        <v>8874.8</v>
      </c>
      <c r="AB68" s="117">
        <f t="shared" si="19"/>
        <v>33.04932000655415</v>
      </c>
    </row>
    <row r="69" spans="1:28" ht="12.75" customHeight="1" hidden="1">
      <c r="A69" s="66" t="s">
        <v>144</v>
      </c>
      <c r="B69" s="72" t="s">
        <v>146</v>
      </c>
      <c r="C69" s="14"/>
      <c r="D69" s="14"/>
      <c r="E69" s="14"/>
      <c r="F69" s="11">
        <f t="shared" si="22"/>
        <v>37405.2</v>
      </c>
      <c r="G69" s="14">
        <f>35055.2+2350</f>
        <v>37405.2</v>
      </c>
      <c r="H69" s="14"/>
      <c r="I69" s="14"/>
      <c r="J69" s="14"/>
      <c r="K69" s="25">
        <f>L69+M69+N69</f>
        <v>0</v>
      </c>
      <c r="L69" s="14"/>
      <c r="M69" s="14"/>
      <c r="N69" s="14"/>
      <c r="O69" s="15">
        <f t="shared" si="15"/>
        <v>0</v>
      </c>
      <c r="P69" s="14"/>
      <c r="Q69" s="14"/>
      <c r="R69" s="14"/>
      <c r="S69" s="14"/>
      <c r="T69" s="14"/>
      <c r="U69" s="14"/>
      <c r="V69" s="5">
        <f t="shared" si="18"/>
        <v>0</v>
      </c>
      <c r="W69" s="78">
        <f>O69+V69</f>
        <v>0</v>
      </c>
      <c r="X69" s="101"/>
      <c r="Y69" s="23"/>
      <c r="Z69" s="6"/>
      <c r="AA69" s="95"/>
      <c r="AB69" s="117" t="e">
        <f t="shared" si="19"/>
        <v>#DIV/0!</v>
      </c>
    </row>
    <row r="70" spans="1:28" ht="14.25" customHeight="1" thickBot="1">
      <c r="A70" s="118" t="s">
        <v>108</v>
      </c>
      <c r="B70" s="119"/>
      <c r="C70" s="120" t="e">
        <f>SUM(C12+C31+C36+C43+#REF!+C57+C62+#REF!+C66)</f>
        <v>#REF!</v>
      </c>
      <c r="D70" s="120" t="e">
        <f>SUM(D12+D31+D36+D43+#REF!+D57+D62+#REF!+D66)</f>
        <v>#REF!</v>
      </c>
      <c r="E70" s="121" t="e">
        <f>SUM(E12+E31+E36+E43+#REF!+#REF!+E57+E62+#REF!+E66)</f>
        <v>#REF!</v>
      </c>
      <c r="F70" s="121" t="e">
        <f>SUM(F12+F31+F36+F43+#REF!+#REF!+F57+F62+#REF!+F66)</f>
        <v>#REF!</v>
      </c>
      <c r="G70" s="121" t="e">
        <f>SUM(G12+G31+G36+G43+#REF!+#REF!+G57+G62+#REF!+G66)</f>
        <v>#REF!</v>
      </c>
      <c r="H70" s="121" t="e">
        <f>SUM(H12+H31+H36+H43+#REF!+#REF!+H57+H62+#REF!+H66)</f>
        <v>#REF!</v>
      </c>
      <c r="I70" s="121" t="e">
        <f>SUM(I12+I31+I36+I43+#REF!+#REF!+I57+I62+#REF!+I66)</f>
        <v>#REF!</v>
      </c>
      <c r="J70" s="121" t="e">
        <f>SUM(J12+J31+J36+J43+#REF!+#REF!+J57+J62+#REF!+J66)</f>
        <v>#REF!</v>
      </c>
      <c r="K70" s="122" t="e">
        <f>SUM(K12+K31+K36+K43+#REF!+#REF!+K57+K62+#REF!+K66)</f>
        <v>#REF!</v>
      </c>
      <c r="L70" s="121" t="e">
        <f>SUM(L12+L31+L36+L43+#REF!+#REF!+L57+L62+#REF!+L66)</f>
        <v>#REF!</v>
      </c>
      <c r="M70" s="121" t="e">
        <f>SUM(M12+M31+M36+M43+#REF!+#REF!+M57+M62+#REF!+M66)</f>
        <v>#REF!</v>
      </c>
      <c r="N70" s="121" t="e">
        <f>SUM(N12+N31+N36+N43+#REF!+#REF!+N57+N62+#REF!+N66)</f>
        <v>#REF!</v>
      </c>
      <c r="O70" s="123" t="e">
        <f t="shared" si="15"/>
        <v>#REF!</v>
      </c>
      <c r="P70" s="124" t="e">
        <f>SUM(P12+P31+P36+P43+#REF!+#REF!+P57+P62+#REF!+P66)</f>
        <v>#REF!</v>
      </c>
      <c r="Q70" s="124" t="e">
        <f>SUM(Q12+Q31+Q36+Q43+#REF!+#REF!+Q57+Q62+#REF!+Q66)</f>
        <v>#REF!</v>
      </c>
      <c r="R70" s="125" t="e">
        <f>SUM(R12+R31+R36+R43+#REF!+#REF!+R57+R62+#REF!+R66)</f>
        <v>#REF!</v>
      </c>
      <c r="S70" s="124" t="e">
        <f>SUM(S12+S31+S36+S43+#REF!+#REF!+S57+S62+#REF!+S66)</f>
        <v>#REF!</v>
      </c>
      <c r="T70" s="124" t="e">
        <f>SUM(T12+T31+T36+T43+#REF!+#REF!+T57+T62+#REF!+T66)</f>
        <v>#REF!</v>
      </c>
      <c r="U70" s="124" t="e">
        <f>SUM(U12+U31+U36+U43+#REF!+#REF!+U57+U62+#REF!+U66)</f>
        <v>#REF!</v>
      </c>
      <c r="V70" s="120" t="e">
        <f t="shared" si="18"/>
        <v>#REF!</v>
      </c>
      <c r="W70" s="126">
        <f>W12+W29+W31+W36+W43+W57+W62+W66</f>
        <v>90039.3</v>
      </c>
      <c r="X70" s="124" t="e">
        <f>X12+X31+X36+X43+#REF!+#REF!+X57+X62+#REF!+X66</f>
        <v>#REF!</v>
      </c>
      <c r="Y70" s="124" t="e">
        <f>Y12+Y31+Y36+Y43+#REF!+#REF!+Y57+Y62+#REF!+Y66</f>
        <v>#REF!</v>
      </c>
      <c r="Z70" s="124" t="e">
        <f>Z12+Z31+Z36+Z43+#REF!+#REF!+Z57+Z62+#REF!+Z66</f>
        <v>#REF!</v>
      </c>
      <c r="AA70" s="124">
        <f>AA12+AA29+AA43+AA57+AA62+AA66</f>
        <v>17275.6</v>
      </c>
      <c r="AB70" s="131">
        <f t="shared" si="19"/>
        <v>19.186732904409517</v>
      </c>
    </row>
    <row r="71" spans="1:26" ht="8.25" customHeight="1" hidden="1" thickBot="1">
      <c r="A71" s="109" t="s">
        <v>109</v>
      </c>
      <c r="B71" s="110"/>
      <c r="C71" s="111"/>
      <c r="D71" s="111"/>
      <c r="E71" s="112">
        <v>0</v>
      </c>
      <c r="F71" s="113">
        <f>-43123.7-16350</f>
        <v>-59473.7</v>
      </c>
      <c r="G71" s="111"/>
      <c r="H71" s="111"/>
      <c r="I71" s="111"/>
      <c r="J71" s="112">
        <v>0</v>
      </c>
      <c r="K71" s="114">
        <v>0</v>
      </c>
      <c r="L71" s="112">
        <v>63802.8</v>
      </c>
      <c r="M71" s="112">
        <v>0</v>
      </c>
      <c r="N71" s="112">
        <v>0</v>
      </c>
      <c r="O71" s="115">
        <v>-63802.8</v>
      </c>
      <c r="P71" s="112">
        <v>0</v>
      </c>
      <c r="Q71" s="112">
        <v>0</v>
      </c>
      <c r="R71" s="116">
        <v>-15577.01</v>
      </c>
      <c r="S71" s="112"/>
      <c r="T71" s="112"/>
      <c r="U71" s="112">
        <v>0</v>
      </c>
      <c r="V71" s="90">
        <f t="shared" si="18"/>
        <v>-15577.01</v>
      </c>
      <c r="W71" s="104">
        <f>O71+V71</f>
        <v>-79379.81</v>
      </c>
      <c r="X71" s="102"/>
      <c r="Y71" s="91">
        <v>76369.2</v>
      </c>
      <c r="Z71" s="92"/>
    </row>
    <row r="72" spans="1:21" ht="15" customHeight="1">
      <c r="A72" s="44"/>
      <c r="B72" s="75"/>
      <c r="C72" s="45"/>
      <c r="D72" s="45"/>
      <c r="E72" s="45"/>
      <c r="F72" t="s">
        <v>159</v>
      </c>
      <c r="G72" s="42">
        <v>19806.2</v>
      </c>
      <c r="J72" s="62"/>
      <c r="L72" s="62"/>
      <c r="M72" s="43"/>
      <c r="P72" s="80" t="e">
        <f>#REF!-#REF!</f>
        <v>#REF!</v>
      </c>
      <c r="Q72" s="80" t="e">
        <f>#REF!-#REF!</f>
        <v>#REF!</v>
      </c>
      <c r="R72" s="81" t="e">
        <f>#REF!-#REF!</f>
        <v>#REF!</v>
      </c>
      <c r="S72" s="80" t="e">
        <f>#REF!-#REF!</f>
        <v>#REF!</v>
      </c>
      <c r="T72" s="80" t="e">
        <f>#REF!-#REF!</f>
        <v>#REF!</v>
      </c>
      <c r="U72" s="80" t="e">
        <f>#REF!-#REF!</f>
        <v>#REF!</v>
      </c>
    </row>
    <row r="73" spans="1:7" ht="15" customHeight="1">
      <c r="A73" s="47"/>
      <c r="B73" s="75"/>
      <c r="C73" s="45"/>
      <c r="D73" s="45"/>
      <c r="E73" s="45"/>
      <c r="G73" s="64" t="e">
        <f>#REF!+#REF!+#REF!+#REF!+G72</f>
        <v>#REF!</v>
      </c>
    </row>
    <row r="74" spans="1:5" ht="12.75" customHeight="1">
      <c r="A74" s="44"/>
      <c r="B74" s="75"/>
      <c r="C74" s="45"/>
      <c r="D74" s="45"/>
      <c r="E74" s="45"/>
    </row>
    <row r="75" spans="1:5" ht="12.75" customHeight="1">
      <c r="A75" s="44"/>
      <c r="B75" s="75"/>
      <c r="C75" s="45"/>
      <c r="D75" s="45"/>
      <c r="E75" s="45"/>
    </row>
    <row r="76" spans="2:5" ht="12.75">
      <c r="B76" s="75"/>
      <c r="C76" s="45"/>
      <c r="D76" s="45"/>
      <c r="E76" s="45"/>
    </row>
    <row r="77" spans="1:5" ht="13.5">
      <c r="A77" s="44"/>
      <c r="B77" s="75"/>
      <c r="C77" s="45"/>
      <c r="D77" s="45"/>
      <c r="E77" s="45"/>
    </row>
    <row r="78" spans="1:5" ht="13.5">
      <c r="A78" s="47"/>
      <c r="B78" s="75"/>
      <c r="C78" s="45"/>
      <c r="D78" s="45"/>
      <c r="E78" s="45"/>
    </row>
    <row r="79" spans="1:5" ht="13.5">
      <c r="A79" s="44"/>
      <c r="B79" s="75"/>
      <c r="C79" s="45"/>
      <c r="D79" s="45"/>
      <c r="E79" s="45"/>
    </row>
    <row r="80" spans="1:5" ht="13.5">
      <c r="A80" s="44"/>
      <c r="B80" s="75"/>
      <c r="C80" s="45"/>
      <c r="D80" s="45"/>
      <c r="E80" s="45"/>
    </row>
    <row r="81" spans="1:5" ht="12.75">
      <c r="A81" s="45"/>
      <c r="B81" s="75"/>
      <c r="C81" s="45"/>
      <c r="D81" s="45"/>
      <c r="E81" s="45"/>
    </row>
    <row r="82" spans="1:5" ht="13.5">
      <c r="A82" s="44"/>
      <c r="B82" s="75"/>
      <c r="C82" s="45"/>
      <c r="D82" s="45"/>
      <c r="E82" s="45"/>
    </row>
    <row r="83" spans="1:5" ht="12.75">
      <c r="A83" s="45"/>
      <c r="B83" s="75"/>
      <c r="C83" s="45"/>
      <c r="D83" s="45"/>
      <c r="E83" s="45"/>
    </row>
    <row r="84" spans="1:5" ht="12.75">
      <c r="A84" s="45"/>
      <c r="B84" s="75"/>
      <c r="C84" s="45"/>
      <c r="D84" s="45"/>
      <c r="E84" s="45"/>
    </row>
    <row r="85" spans="1:5" ht="12.75">
      <c r="A85" s="45"/>
      <c r="B85" s="75"/>
      <c r="C85" s="45"/>
      <c r="D85" s="45"/>
      <c r="E85" s="45"/>
    </row>
    <row r="86" spans="1:5" ht="12.75">
      <c r="A86" s="45"/>
      <c r="B86" s="75"/>
      <c r="C86" s="45"/>
      <c r="D86" s="45"/>
      <c r="E86" s="45"/>
    </row>
    <row r="87" spans="1:5" ht="12.75">
      <c r="A87" s="45"/>
      <c r="B87" s="75"/>
      <c r="C87" s="45"/>
      <c r="D87" s="45"/>
      <c r="E87" s="45"/>
    </row>
    <row r="88" spans="1:5" ht="12.75">
      <c r="A88" s="45"/>
      <c r="B88" s="75"/>
      <c r="C88" s="45"/>
      <c r="D88" s="45"/>
      <c r="E88" s="45"/>
    </row>
    <row r="89" spans="1:5" ht="12.75">
      <c r="A89" s="45"/>
      <c r="B89" s="75"/>
      <c r="C89" s="45"/>
      <c r="D89" s="45"/>
      <c r="E89" s="45"/>
    </row>
    <row r="90" spans="1:5" ht="12.75">
      <c r="A90" s="45"/>
      <c r="B90" s="75"/>
      <c r="C90" s="45"/>
      <c r="D90" s="45"/>
      <c r="E90" s="45"/>
    </row>
    <row r="91" spans="1:5" ht="12.75">
      <c r="A91" s="45"/>
      <c r="B91" s="75"/>
      <c r="C91" s="45"/>
      <c r="D91" s="45"/>
      <c r="E91" s="45"/>
    </row>
    <row r="92" spans="1:5" ht="12.75">
      <c r="A92" s="45"/>
      <c r="B92" s="75"/>
      <c r="C92" s="45"/>
      <c r="D92" s="45"/>
      <c r="E92" s="45"/>
    </row>
    <row r="93" spans="1:5" ht="12.75">
      <c r="A93" s="45"/>
      <c r="B93" s="75"/>
      <c r="C93" s="45"/>
      <c r="D93" s="45"/>
      <c r="E93" s="45"/>
    </row>
    <row r="94" spans="1:5" ht="12.75">
      <c r="A94" s="45"/>
      <c r="B94" s="75"/>
      <c r="C94" s="45"/>
      <c r="D94" s="45"/>
      <c r="E94" s="45"/>
    </row>
    <row r="95" spans="1:5" ht="12.75">
      <c r="A95" s="45"/>
      <c r="B95" s="75"/>
      <c r="C95" s="45"/>
      <c r="D95" s="45"/>
      <c r="E95" s="45"/>
    </row>
    <row r="96" spans="1:5" ht="12.75">
      <c r="A96" s="45"/>
      <c r="B96" s="75"/>
      <c r="C96" s="45"/>
      <c r="D96" s="45"/>
      <c r="E96" s="45"/>
    </row>
    <row r="97" spans="1:5" ht="12.75">
      <c r="A97" s="45"/>
      <c r="B97" s="75"/>
      <c r="C97" s="45"/>
      <c r="D97" s="45"/>
      <c r="E97" s="45"/>
    </row>
    <row r="98" spans="1:5" ht="12.75">
      <c r="A98" s="45"/>
      <c r="B98" s="75"/>
      <c r="C98" s="45"/>
      <c r="D98" s="45"/>
      <c r="E98" s="45"/>
    </row>
    <row r="99" spans="1:5" ht="12.75">
      <c r="A99" s="45"/>
      <c r="B99" s="75"/>
      <c r="C99" s="45"/>
      <c r="D99" s="45"/>
      <c r="E99" s="45"/>
    </row>
    <row r="100" spans="1:5" ht="12.75">
      <c r="A100" s="45"/>
      <c r="B100" s="75"/>
      <c r="C100" s="45"/>
      <c r="D100" s="45"/>
      <c r="E100" s="45"/>
    </row>
    <row r="101" spans="1:5" ht="12.75">
      <c r="A101" s="45"/>
      <c r="B101" s="75"/>
      <c r="C101" s="45"/>
      <c r="D101" s="45"/>
      <c r="E101" s="45"/>
    </row>
    <row r="102" spans="1:5" ht="12.75">
      <c r="A102" s="45"/>
      <c r="B102" s="75"/>
      <c r="C102" s="45"/>
      <c r="D102" s="45"/>
      <c r="E102" s="45"/>
    </row>
    <row r="103" spans="1:5" ht="12.75">
      <c r="A103" s="45"/>
      <c r="B103" s="75"/>
      <c r="C103" s="45"/>
      <c r="D103" s="45"/>
      <c r="E103" s="45"/>
    </row>
    <row r="104" spans="1:5" ht="12.75">
      <c r="A104" s="45"/>
      <c r="B104" s="75"/>
      <c r="C104" s="45"/>
      <c r="D104" s="45"/>
      <c r="E104" s="45"/>
    </row>
    <row r="105" spans="1:5" ht="12.75">
      <c r="A105" s="45"/>
      <c r="B105" s="75"/>
      <c r="C105" s="45"/>
      <c r="D105" s="45"/>
      <c r="E105" s="45"/>
    </row>
    <row r="106" spans="1:5" ht="12.75">
      <c r="A106" s="45"/>
      <c r="B106" s="75"/>
      <c r="C106" s="45"/>
      <c r="D106" s="45"/>
      <c r="E106" s="45"/>
    </row>
    <row r="107" spans="1:5" ht="12.75">
      <c r="A107" s="45"/>
      <c r="B107" s="75"/>
      <c r="C107" s="45"/>
      <c r="D107" s="45"/>
      <c r="E107" s="45"/>
    </row>
    <row r="108" spans="1:5" ht="12.75">
      <c r="A108" s="45"/>
      <c r="B108" s="75"/>
      <c r="C108" s="45"/>
      <c r="D108" s="45"/>
      <c r="E108" s="45"/>
    </row>
    <row r="109" spans="1:5" ht="12.75">
      <c r="A109" s="45"/>
      <c r="B109" s="75"/>
      <c r="C109" s="45"/>
      <c r="D109" s="45"/>
      <c r="E109" s="45"/>
    </row>
    <row r="110" spans="1:5" ht="12.75">
      <c r="A110" s="45"/>
      <c r="B110" s="75"/>
      <c r="C110" s="45"/>
      <c r="D110" s="45"/>
      <c r="E110" s="45"/>
    </row>
    <row r="111" spans="1:5" ht="12.75">
      <c r="A111" s="45"/>
      <c r="B111" s="75"/>
      <c r="C111" s="45"/>
      <c r="D111" s="45"/>
      <c r="E111" s="45"/>
    </row>
    <row r="112" spans="1:5" ht="12.75">
      <c r="A112" s="45"/>
      <c r="B112" s="75"/>
      <c r="C112" s="45"/>
      <c r="D112" s="45"/>
      <c r="E112" s="45"/>
    </row>
    <row r="113" spans="1:5" ht="12.75">
      <c r="A113" s="45"/>
      <c r="B113" s="75"/>
      <c r="C113" s="45"/>
      <c r="D113" s="45"/>
      <c r="E113" s="45"/>
    </row>
    <row r="114" spans="1:5" ht="12.75">
      <c r="A114" s="45"/>
      <c r="B114" s="75"/>
      <c r="C114" s="45"/>
      <c r="D114" s="45"/>
      <c r="E114" s="45"/>
    </row>
    <row r="115" spans="1:5" ht="12.75">
      <c r="A115" s="45"/>
      <c r="B115" s="75"/>
      <c r="C115" s="45"/>
      <c r="D115" s="45"/>
      <c r="E115" s="45"/>
    </row>
    <row r="116" spans="1:5" ht="12.75">
      <c r="A116" s="45"/>
      <c r="B116" s="75"/>
      <c r="C116" s="45"/>
      <c r="D116" s="45"/>
      <c r="E116" s="45"/>
    </row>
    <row r="117" spans="1:5" ht="12.75">
      <c r="A117" s="45"/>
      <c r="B117" s="75"/>
      <c r="C117" s="45"/>
      <c r="D117" s="45"/>
      <c r="E117" s="45"/>
    </row>
    <row r="118" spans="1:5" ht="12.75">
      <c r="A118" s="45"/>
      <c r="B118" s="75"/>
      <c r="C118" s="45"/>
      <c r="D118" s="45"/>
      <c r="E118" s="45"/>
    </row>
    <row r="119" spans="1:5" ht="12.75">
      <c r="A119" s="45"/>
      <c r="B119" s="75"/>
      <c r="C119" s="45"/>
      <c r="D119" s="45"/>
      <c r="E119" s="45"/>
    </row>
    <row r="120" spans="1:5" ht="12.75">
      <c r="A120" s="45"/>
      <c r="B120" s="75"/>
      <c r="C120" s="45"/>
      <c r="D120" s="45"/>
      <c r="E120" s="45"/>
    </row>
    <row r="121" spans="1:5" ht="12.75">
      <c r="A121" s="45"/>
      <c r="B121" s="75"/>
      <c r="C121" s="45"/>
      <c r="D121" s="45"/>
      <c r="E121" s="45"/>
    </row>
    <row r="122" spans="1:5" ht="12.75">
      <c r="A122" s="45"/>
      <c r="B122" s="75"/>
      <c r="C122" s="45"/>
      <c r="D122" s="45"/>
      <c r="E122" s="45"/>
    </row>
    <row r="123" spans="1:5" ht="12.75">
      <c r="A123" s="45"/>
      <c r="B123" s="75"/>
      <c r="C123" s="45"/>
      <c r="D123" s="45"/>
      <c r="E123" s="45"/>
    </row>
    <row r="124" spans="1:5" ht="12.75">
      <c r="A124" s="45"/>
      <c r="B124" s="75"/>
      <c r="C124" s="45"/>
      <c r="D124" s="45"/>
      <c r="E124" s="45"/>
    </row>
    <row r="125" spans="1:5" ht="12.75">
      <c r="A125" s="45"/>
      <c r="B125" s="75"/>
      <c r="C125" s="45"/>
      <c r="D125" s="45"/>
      <c r="E125" s="45"/>
    </row>
    <row r="126" spans="1:5" ht="12.75">
      <c r="A126" s="45"/>
      <c r="B126" s="75"/>
      <c r="C126" s="45"/>
      <c r="D126" s="45"/>
      <c r="E126" s="45"/>
    </row>
    <row r="127" spans="1:5" ht="12.75">
      <c r="A127" s="45"/>
      <c r="B127" s="75"/>
      <c r="C127" s="45"/>
      <c r="D127" s="45"/>
      <c r="E127" s="45"/>
    </row>
    <row r="128" spans="1:5" ht="12.75">
      <c r="A128" s="45"/>
      <c r="B128" s="75"/>
      <c r="C128" s="45"/>
      <c r="D128" s="45"/>
      <c r="E128" s="45"/>
    </row>
    <row r="129" spans="1:5" ht="12.75">
      <c r="A129" s="45"/>
      <c r="B129" s="75"/>
      <c r="C129" s="45"/>
      <c r="D129" s="45"/>
      <c r="E129" s="45"/>
    </row>
    <row r="130" spans="1:5" ht="12.75">
      <c r="A130" s="45"/>
      <c r="B130" s="75"/>
      <c r="C130" s="45"/>
      <c r="D130" s="45"/>
      <c r="E130" s="45"/>
    </row>
    <row r="131" spans="1:5" ht="12.75">
      <c r="A131" s="45"/>
      <c r="B131" s="75"/>
      <c r="C131" s="45"/>
      <c r="D131" s="45"/>
      <c r="E131" s="45"/>
    </row>
    <row r="132" spans="1:5" ht="12.75">
      <c r="A132" s="45"/>
      <c r="B132" s="75"/>
      <c r="C132" s="45"/>
      <c r="D132" s="45"/>
      <c r="E132" s="45"/>
    </row>
    <row r="133" spans="1:5" ht="12.75">
      <c r="A133" s="45"/>
      <c r="B133" s="75"/>
      <c r="C133" s="45"/>
      <c r="D133" s="45"/>
      <c r="E133" s="45"/>
    </row>
    <row r="134" spans="1:5" ht="12.75">
      <c r="A134" s="45"/>
      <c r="B134" s="75"/>
      <c r="C134" s="45"/>
      <c r="D134" s="45"/>
      <c r="E134" s="45"/>
    </row>
    <row r="135" spans="1:5" ht="12.75">
      <c r="A135" s="45"/>
      <c r="B135" s="75"/>
      <c r="C135" s="45"/>
      <c r="D135" s="45"/>
      <c r="E135" s="45"/>
    </row>
    <row r="136" spans="1:5" ht="12.75">
      <c r="A136" s="45"/>
      <c r="B136" s="75"/>
      <c r="C136" s="45"/>
      <c r="D136" s="45"/>
      <c r="E136" s="45"/>
    </row>
    <row r="137" spans="1:5" ht="12.75">
      <c r="A137" s="45"/>
      <c r="B137" s="75"/>
      <c r="C137" s="45"/>
      <c r="D137" s="45"/>
      <c r="E137" s="45"/>
    </row>
    <row r="138" spans="1:5" ht="12.75">
      <c r="A138" s="45"/>
      <c r="B138" s="75"/>
      <c r="C138" s="45"/>
      <c r="D138" s="45"/>
      <c r="E138" s="45"/>
    </row>
    <row r="139" spans="1:5" ht="12.75">
      <c r="A139" s="45"/>
      <c r="B139" s="75"/>
      <c r="C139" s="45"/>
      <c r="D139" s="45"/>
      <c r="E139" s="45"/>
    </row>
    <row r="140" spans="1:5" ht="12.75">
      <c r="A140" s="45"/>
      <c r="B140" s="75"/>
      <c r="C140" s="45"/>
      <c r="D140" s="45"/>
      <c r="E140" s="45"/>
    </row>
    <row r="141" spans="1:5" ht="12.75">
      <c r="A141" s="45"/>
      <c r="B141" s="75"/>
      <c r="C141" s="45"/>
      <c r="D141" s="45"/>
      <c r="E141" s="45"/>
    </row>
    <row r="142" spans="1:5" ht="12.75">
      <c r="A142" s="45"/>
      <c r="B142" s="75"/>
      <c r="C142" s="45"/>
      <c r="D142" s="45"/>
      <c r="E142" s="45"/>
    </row>
    <row r="143" spans="1:5" ht="12.75">
      <c r="A143" s="45"/>
      <c r="B143" s="75"/>
      <c r="C143" s="45"/>
      <c r="D143" s="45"/>
      <c r="E143" s="45"/>
    </row>
    <row r="144" spans="1:5" ht="12.75">
      <c r="A144" s="45"/>
      <c r="B144" s="75"/>
      <c r="C144" s="45"/>
      <c r="D144" s="45"/>
      <c r="E144" s="45"/>
    </row>
    <row r="145" spans="1:5" ht="12.75">
      <c r="A145" s="45"/>
      <c r="B145" s="75"/>
      <c r="C145" s="45"/>
      <c r="D145" s="45"/>
      <c r="E145" s="45"/>
    </row>
    <row r="146" spans="1:5" ht="12.75">
      <c r="A146" s="45"/>
      <c r="B146" s="75"/>
      <c r="C146" s="45"/>
      <c r="D146" s="45"/>
      <c r="E146" s="45"/>
    </row>
    <row r="147" spans="1:5" ht="12.75">
      <c r="A147" s="45"/>
      <c r="B147" s="75"/>
      <c r="C147" s="45"/>
      <c r="D147" s="45"/>
      <c r="E147" s="45"/>
    </row>
    <row r="148" spans="1:5" ht="12.75">
      <c r="A148" s="45"/>
      <c r="B148" s="75"/>
      <c r="C148" s="45"/>
      <c r="D148" s="45"/>
      <c r="E148" s="45"/>
    </row>
    <row r="149" spans="1:5" ht="12.75">
      <c r="A149" s="45"/>
      <c r="B149" s="75"/>
      <c r="C149" s="45"/>
      <c r="D149" s="45"/>
      <c r="E149" s="45"/>
    </row>
  </sheetData>
  <mergeCells count="24">
    <mergeCell ref="A7:AB7"/>
    <mergeCell ref="X9:X10"/>
    <mergeCell ref="Y9:Y11"/>
    <mergeCell ref="Z9:Z10"/>
    <mergeCell ref="T9:T10"/>
    <mergeCell ref="U9:U10"/>
    <mergeCell ref="V9:V10"/>
    <mergeCell ref="W9:W10"/>
    <mergeCell ref="P9:P10"/>
    <mergeCell ref="Q9:Q10"/>
    <mergeCell ref="J9:J10"/>
    <mergeCell ref="K9:K10"/>
    <mergeCell ref="L9:N9"/>
    <mergeCell ref="O9:O10"/>
    <mergeCell ref="AA9:AA10"/>
    <mergeCell ref="AB9:AB10"/>
    <mergeCell ref="A8:Y8"/>
    <mergeCell ref="A9:A11"/>
    <mergeCell ref="B9:B11"/>
    <mergeCell ref="C9:E11"/>
    <mergeCell ref="F9:F11"/>
    <mergeCell ref="G9:I9"/>
    <mergeCell ref="R9:R10"/>
    <mergeCell ref="S9:S10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Personal</cp:lastModifiedBy>
  <cp:lastPrinted>2008-05-14T12:12:28Z</cp:lastPrinted>
  <dcterms:created xsi:type="dcterms:W3CDTF">2007-09-24T13:08:31Z</dcterms:created>
  <dcterms:modified xsi:type="dcterms:W3CDTF">2008-05-14T12:12:31Z</dcterms:modified>
  <cp:category/>
  <cp:version/>
  <cp:contentType/>
  <cp:contentStatus/>
</cp:coreProperties>
</file>