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3"/>
  </bookViews>
  <sheets>
    <sheet name="первый квартал 2013" sheetId="1" r:id="rId1"/>
    <sheet name="второй квартал 2013" sheetId="2" r:id="rId2"/>
    <sheet name="за 9 месяцев 2013" sheetId="3" r:id="rId3"/>
    <sheet name="за 12 месяцев 2013" sheetId="4" r:id="rId4"/>
  </sheets>
  <definedNames/>
  <calcPr fullCalcOnLoad="1"/>
</workbook>
</file>

<file path=xl/sharedStrings.xml><?xml version="1.0" encoding="utf-8"?>
<sst xmlns="http://schemas.openxmlformats.org/spreadsheetml/2006/main" count="589" uniqueCount="138">
  <si>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</si>
  <si>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</si>
  <si>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</si>
  <si>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</si>
  <si>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</si>
  <si>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</si>
  <si>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</si>
  <si>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</si>
  <si>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</si>
  <si>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</si>
  <si>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</si>
  <si>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</si>
  <si>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</si>
  <si>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</si>
  <si>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</si>
  <si>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</si>
  <si>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</si>
  <si>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</si>
  <si>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</si>
  <si>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</si>
  <si>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</si>
  <si>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</si>
  <si>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</si>
  <si>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</si>
  <si>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</si>
  <si>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</si>
  <si>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</si>
  <si>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</si>
  <si>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</si>
  <si>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</si>
  <si>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</si>
  <si>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</si>
  <si>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</si>
  <si>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</si>
  <si>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</si>
  <si>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</si>
  <si>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</si>
  <si>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</si>
  <si>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</si>
  <si>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</si>
  <si>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</si>
  <si>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</si>
  <si>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</si>
  <si>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</si>
  <si>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</si>
  <si>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</si>
  <si>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</si>
  <si>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</si>
  <si>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</si>
  <si>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</si>
  <si>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</si>
  <si>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</si>
  <si>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</si>
  <si>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</si>
  <si>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</si>
  <si>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</si>
  <si>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</si>
  <si>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</si>
  <si>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</si>
  <si>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</si>
  <si>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</si>
  <si>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</si>
  <si>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</si>
  <si>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</si>
  <si>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</si>
  <si>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</si>
  <si>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</si>
  <si>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</si>
  <si>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</si>
  <si>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</si>
  <si>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</si>
  <si>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</si>
  <si>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</si>
  <si>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</si>
  <si>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</si>
  <si>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</si>
  <si>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</si>
  <si>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</si>
  <si>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</si>
  <si>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</si>
  <si>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</si>
  <si>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</si>
  <si>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</si>
  <si>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</si>
  <si>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</si>
  <si>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</si>
  <si>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</si>
  <si>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</si>
  <si>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</si>
  <si>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</si>
  <si>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</si>
  <si>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</si>
  <si>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</si>
  <si>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</si>
  <si>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</si>
  <si>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</si>
  <si>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</si>
  <si>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</si>
  <si>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</si>
  <si>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</si>
  <si>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</si>
  <si>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</si>
  <si>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</si>
  <si>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</si>
  <si>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</si>
  <si>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</si>
  <si>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</si>
  <si>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</si>
  <si>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</si>
  <si>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</si>
  <si>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</si>
  <si>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</si>
  <si>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</si>
  <si>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</si>
  <si>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</si>
  <si>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</si>
  <si>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</si>
  <si>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</si>
  <si>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</si>
  <si>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Приложение   3</t>
  </si>
  <si>
    <t xml:space="preserve">% </t>
  </si>
  <si>
    <t>Дорожное хозяйство(дорожные фонды)</t>
  </si>
  <si>
    <t>Пособия по социальной помощи населению</t>
  </si>
  <si>
    <t>1003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</si>
  <si>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2013 год </t>
  </si>
  <si>
    <t>Проект бюджета 2013 год, тыс.руб.</t>
  </si>
  <si>
    <t>Исполнение за 1 кв.2013</t>
  </si>
  <si>
    <t>№ 19 от  29.05.2013 года</t>
  </si>
  <si>
    <t>№34  от 07 октября 2013 года</t>
  </si>
  <si>
    <t>Исполнение за 2 кв.2013</t>
  </si>
  <si>
    <t>№ 46 от 08.11.2013 года</t>
  </si>
  <si>
    <t>Исполнение за 9 мес.2013</t>
  </si>
  <si>
    <t>№ 14  от 16.04.2014 года</t>
  </si>
  <si>
    <t>Уточненный бюджет на 2013год(тыс.руб.)</t>
  </si>
  <si>
    <t>Исполнено за 2013год(тыс. руб.)</t>
  </si>
  <si>
    <t>%исполнения за 2013год</t>
  </si>
  <si>
    <t>Комитет по управлению имуществом</t>
  </si>
  <si>
    <t>Дорожное хозяйство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</si>
</sst>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2" fontId="2" fillId="0" borderId="10" xfId="0" applyNumberFormat="1" applyFont="1" applyFill="1" applyBorder="1" applyAlignment="1">
      <alignment wrapText="1"/>
    </xf>
    <xf numFmtId="172" fontId="1" fillId="0" borderId="11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ill="1" applyBorder="1" applyAlignment="1">
      <alignment/>
    </xf>
    <xf numFmtId="172" fontId="10" fillId="0" borderId="11" xfId="0" applyNumberFormat="1" applyFont="1" applyFill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34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72" fontId="7" fillId="0" borderId="1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 horizontal="center" wrapText="1"/>
    </xf>
    <xf numFmtId="172" fontId="6" fillId="0" borderId="19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172" fontId="6" fillId="0" borderId="15" xfId="0" applyNumberFormat="1" applyFont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21" xfId="0" applyFont="1" applyFill="1" applyBorder="1" applyAlignment="1">
      <alignment horizontal="center" wrapText="1"/>
    </xf>
    <xf numFmtId="172" fontId="10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 wrapText="1"/>
    </xf>
    <xf numFmtId="172" fontId="0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72" fontId="0" fillId="0" borderId="20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172" fontId="6" fillId="0" borderId="20" xfId="0" applyNumberFormat="1" applyFont="1" applyFill="1" applyBorder="1" applyAlignment="1">
      <alignment horizontal="center" wrapText="1"/>
    </xf>
    <xf numFmtId="172" fontId="0" fillId="0" borderId="15" xfId="0" applyNumberFormat="1" applyBorder="1" applyAlignment="1">
      <alignment/>
    </xf>
    <xf numFmtId="172" fontId="7" fillId="0" borderId="20" xfId="0" applyNumberFormat="1" applyFont="1" applyFill="1" applyBorder="1" applyAlignment="1">
      <alignment horizontal="center" wrapText="1"/>
    </xf>
    <xf numFmtId="172" fontId="6" fillId="0" borderId="41" xfId="0" applyNumberFormat="1" applyFont="1" applyFill="1" applyBorder="1" applyAlignment="1">
      <alignment horizontal="center" wrapText="1"/>
    </xf>
    <xf numFmtId="172" fontId="7" fillId="0" borderId="39" xfId="0" applyNumberFormat="1" applyFont="1" applyFill="1" applyBorder="1" applyAlignment="1">
      <alignment horizontal="center"/>
    </xf>
    <xf numFmtId="172" fontId="6" fillId="0" borderId="40" xfId="0" applyNumberFormat="1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172" fontId="6" fillId="0" borderId="40" xfId="0" applyNumberFormat="1" applyFont="1" applyFill="1" applyBorder="1" applyAlignment="1">
      <alignment horizontal="center" wrapText="1"/>
    </xf>
    <xf numFmtId="172" fontId="6" fillId="0" borderId="39" xfId="0" applyNumberFormat="1" applyFont="1" applyFill="1" applyBorder="1" applyAlignment="1">
      <alignment horizontal="center"/>
    </xf>
    <xf numFmtId="172" fontId="6" fillId="0" borderId="39" xfId="0" applyNumberFormat="1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center" wrapText="1"/>
    </xf>
    <xf numFmtId="172" fontId="6" fillId="0" borderId="4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zoomScalePageLayoutView="0" workbookViewId="0" topLeftCell="A2">
      <selection activeCell="X8" sqref="X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0" t="s">
        <v>119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3" t="s">
        <v>86</v>
      </c>
      <c r="S1" s="33" t="s">
        <v>86</v>
      </c>
      <c r="T1" s="34"/>
    </row>
    <row r="2" spans="2:20" ht="15">
      <c r="B2" s="2"/>
      <c r="C2" s="91" t="s">
        <v>87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33" t="s">
        <v>87</v>
      </c>
      <c r="S2" s="33" t="s">
        <v>87</v>
      </c>
      <c r="T2" s="34"/>
    </row>
    <row r="3" spans="2:20" ht="15">
      <c r="B3" s="2"/>
      <c r="C3" s="91" t="s">
        <v>94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33" t="s">
        <v>88</v>
      </c>
      <c r="S3" s="33" t="s">
        <v>88</v>
      </c>
      <c r="T3" s="34"/>
    </row>
    <row r="4" spans="2:20" ht="15">
      <c r="B4" s="2"/>
      <c r="C4" s="91" t="s">
        <v>127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33" t="s">
        <v>89</v>
      </c>
      <c r="S4" s="33" t="s">
        <v>89</v>
      </c>
      <c r="T4" s="34"/>
    </row>
    <row r="5" spans="2:20" ht="2.25" customHeight="1">
      <c r="B5" s="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 thickBot="1">
      <c r="B8" s="84" t="s">
        <v>124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2:21" ht="19.5" customHeight="1" hidden="1" thickBo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2:24" ht="15.75" customHeight="1">
      <c r="B10" s="86" t="s">
        <v>0</v>
      </c>
      <c r="C10" s="76" t="s">
        <v>1</v>
      </c>
      <c r="D10" s="76" t="s">
        <v>2</v>
      </c>
      <c r="E10" s="76"/>
      <c r="F10" s="76"/>
      <c r="G10" s="76" t="s">
        <v>3</v>
      </c>
      <c r="H10" s="76" t="s">
        <v>4</v>
      </c>
      <c r="I10" s="76"/>
      <c r="J10" s="76"/>
      <c r="K10" s="76" t="s">
        <v>5</v>
      </c>
      <c r="L10" s="76" t="s">
        <v>6</v>
      </c>
      <c r="M10" s="76" t="s">
        <v>4</v>
      </c>
      <c r="N10" s="76"/>
      <c r="O10" s="76"/>
      <c r="P10" s="76" t="s">
        <v>1</v>
      </c>
      <c r="Q10" s="76" t="s">
        <v>125</v>
      </c>
      <c r="R10" s="78" t="s">
        <v>7</v>
      </c>
      <c r="S10" s="78" t="s">
        <v>8</v>
      </c>
      <c r="T10" s="78" t="s">
        <v>9</v>
      </c>
      <c r="U10" s="78" t="s">
        <v>10</v>
      </c>
      <c r="V10" s="88" t="s">
        <v>11</v>
      </c>
      <c r="W10" s="80" t="s">
        <v>126</v>
      </c>
      <c r="X10" s="82" t="s">
        <v>120</v>
      </c>
    </row>
    <row r="11" spans="2:24" ht="16.5" customHeight="1">
      <c r="B11" s="87"/>
      <c r="C11" s="77"/>
      <c r="D11" s="77"/>
      <c r="E11" s="77"/>
      <c r="F11" s="77"/>
      <c r="G11" s="77"/>
      <c r="H11" s="77" t="s">
        <v>12</v>
      </c>
      <c r="I11" s="77" t="s">
        <v>13</v>
      </c>
      <c r="J11" s="77" t="s">
        <v>14</v>
      </c>
      <c r="K11" s="77"/>
      <c r="L11" s="77"/>
      <c r="M11" s="77" t="s">
        <v>15</v>
      </c>
      <c r="N11" s="77" t="s">
        <v>13</v>
      </c>
      <c r="O11" s="77" t="s">
        <v>14</v>
      </c>
      <c r="P11" s="77"/>
      <c r="Q11" s="77"/>
      <c r="R11" s="79"/>
      <c r="S11" s="79"/>
      <c r="T11" s="79"/>
      <c r="U11" s="79"/>
      <c r="V11" s="89"/>
      <c r="W11" s="81"/>
      <c r="X11" s="83"/>
    </row>
    <row r="12" spans="2:24" ht="19.5" customHeight="1">
      <c r="B12" s="8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9"/>
      <c r="S12" s="79"/>
      <c r="T12" s="79"/>
      <c r="U12" s="79"/>
      <c r="V12" s="89"/>
      <c r="W12" s="81"/>
      <c r="X12" s="83"/>
    </row>
    <row r="13" spans="2:24" ht="0.75" customHeight="1" hidden="1">
      <c r="B13" s="87"/>
      <c r="C13" s="77"/>
      <c r="D13" s="77"/>
      <c r="E13" s="77"/>
      <c r="F13" s="77"/>
      <c r="G13" s="77"/>
      <c r="H13" s="35"/>
      <c r="I13" s="35"/>
      <c r="J13" s="35"/>
      <c r="K13" s="35"/>
      <c r="L13" s="35"/>
      <c r="M13" s="35"/>
      <c r="N13" s="35"/>
      <c r="O13" s="35"/>
      <c r="P13" s="77"/>
      <c r="Q13" s="45"/>
      <c r="R13" s="52"/>
      <c r="S13" s="52"/>
      <c r="T13" s="53"/>
      <c r="U13" s="79"/>
      <c r="V13" s="44"/>
      <c r="W13" s="44"/>
      <c r="X13" s="58"/>
    </row>
    <row r="14" spans="2:24" ht="16.5" customHeight="1">
      <c r="B14" s="59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64573.56</v>
      </c>
      <c r="G14" s="37">
        <f t="shared" si="0"/>
        <v>75046.1</v>
      </c>
      <c r="H14" s="37">
        <f t="shared" si="0"/>
        <v>64623.8</v>
      </c>
      <c r="I14" s="37">
        <f t="shared" si="0"/>
        <v>8592.3</v>
      </c>
      <c r="J14" s="37">
        <f t="shared" si="0"/>
        <v>1830</v>
      </c>
      <c r="K14" s="38">
        <f t="shared" si="0"/>
        <v>72097</v>
      </c>
      <c r="L14" s="37">
        <f t="shared" si="0"/>
        <v>81498.8</v>
      </c>
      <c r="M14" s="37">
        <f t="shared" si="0"/>
        <v>69454.1</v>
      </c>
      <c r="N14" s="37">
        <f t="shared" si="0"/>
        <v>12044.7</v>
      </c>
      <c r="O14" s="37">
        <f t="shared" si="0"/>
        <v>0</v>
      </c>
      <c r="P14" s="36"/>
      <c r="Q14" s="38">
        <f>Q15+Q16+Q18+Q19</f>
        <v>20005.6</v>
      </c>
      <c r="R14" s="38">
        <f aca="true" t="shared" si="1" ref="R14:W14">R15+R16+R18+R19</f>
        <v>535.4683191384805</v>
      </c>
      <c r="S14" s="38">
        <f t="shared" si="1"/>
        <v>502.4190800460889</v>
      </c>
      <c r="T14" s="38">
        <f t="shared" si="1"/>
        <v>0</v>
      </c>
      <c r="U14" s="38" t="e">
        <f t="shared" si="1"/>
        <v>#VALUE!</v>
      </c>
      <c r="V14" s="38">
        <f t="shared" si="1"/>
        <v>585.8515962928429</v>
      </c>
      <c r="W14" s="38">
        <f t="shared" si="1"/>
        <v>2915.6</v>
      </c>
      <c r="X14" s="60">
        <f>W14/Q14*100</f>
        <v>14.573919302595273</v>
      </c>
    </row>
    <row r="15" spans="2:27" ht="30" customHeight="1">
      <c r="B15" s="61" t="s">
        <v>85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2">M15+N15+O15</f>
        <v>2913</v>
      </c>
      <c r="M15" s="40">
        <v>2913</v>
      </c>
      <c r="N15" s="40"/>
      <c r="O15" s="40"/>
      <c r="P15" s="39" t="s">
        <v>18</v>
      </c>
      <c r="Q15" s="40">
        <v>1000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4"/>
      <c r="U15" s="41">
        <v>942.6</v>
      </c>
      <c r="V15" s="55">
        <f aca="true" t="shared" si="6" ref="V15:V60">M15/U15*100</f>
        <v>309.03882877148317</v>
      </c>
      <c r="W15" s="46">
        <v>0</v>
      </c>
      <c r="X15" s="62">
        <f aca="true" t="shared" si="7" ref="X15:X75">W15/Q15*100</f>
        <v>0</v>
      </c>
      <c r="Z15" s="43"/>
      <c r="AA15" s="4"/>
    </row>
    <row r="16" spans="2:29" ht="19.5" customHeight="1">
      <c r="B16" s="61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16935.6</v>
      </c>
      <c r="R16" s="38">
        <f t="shared" si="4"/>
        <v>102.26531817413466</v>
      </c>
      <c r="S16" s="38">
        <f t="shared" si="5"/>
        <v>99.00751008186232</v>
      </c>
      <c r="T16" s="54"/>
      <c r="U16" s="41">
        <v>26630.9</v>
      </c>
      <c r="V16" s="55">
        <f t="shared" si="6"/>
        <v>169.35214356255327</v>
      </c>
      <c r="W16" s="46">
        <v>2664.2</v>
      </c>
      <c r="X16" s="62">
        <f t="shared" si="7"/>
        <v>15.731358794492076</v>
      </c>
      <c r="AC16" s="2"/>
    </row>
    <row r="17" spans="2:24" ht="12" customHeight="1" hidden="1">
      <c r="B17" s="61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62">M17+N17+O17</f>
        <v>0</v>
      </c>
      <c r="R17" s="38">
        <f t="shared" si="4"/>
        <v>0</v>
      </c>
      <c r="S17" s="38">
        <f t="shared" si="5"/>
        <v>0</v>
      </c>
      <c r="T17" s="54"/>
      <c r="U17" s="41"/>
      <c r="V17" s="55"/>
      <c r="W17" s="46"/>
      <c r="X17" s="62" t="e">
        <f t="shared" si="7"/>
        <v>#DIV/0!</v>
      </c>
    </row>
    <row r="18" spans="2:24" ht="13.5" customHeight="1">
      <c r="B18" s="61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115</v>
      </c>
      <c r="Q18" s="40">
        <v>900</v>
      </c>
      <c r="R18" s="38">
        <f t="shared" si="4"/>
        <v>145.18213098331856</v>
      </c>
      <c r="S18" s="38">
        <f t="shared" si="5"/>
        <v>146.4611855572816</v>
      </c>
      <c r="T18" s="54"/>
      <c r="U18" s="41" t="s">
        <v>21</v>
      </c>
      <c r="V18" s="55"/>
      <c r="W18" s="57"/>
      <c r="X18" s="62">
        <f t="shared" si="7"/>
        <v>0</v>
      </c>
    </row>
    <row r="19" spans="2:24" ht="21" customHeight="1">
      <c r="B19" s="61" t="s">
        <v>25</v>
      </c>
      <c r="C19" s="39"/>
      <c r="D19" s="41">
        <v>21375</v>
      </c>
      <c r="E19" s="41">
        <f>160+834-4889+3694</f>
        <v>-201</v>
      </c>
      <c r="F19" s="40">
        <f>SUM(F20:F29)</f>
        <v>18345.56</v>
      </c>
      <c r="G19" s="40">
        <f t="shared" si="2"/>
        <v>16443.1</v>
      </c>
      <c r="H19" s="40">
        <f>SUM(H20:H29)</f>
        <v>7850.8</v>
      </c>
      <c r="I19" s="40">
        <f>SUM(I20:I29)</f>
        <v>8592.3</v>
      </c>
      <c r="J19" s="40">
        <f>SUM(J20:J29)</f>
        <v>0</v>
      </c>
      <c r="K19" s="40">
        <f>SUM(K20:K29)</f>
        <v>12012</v>
      </c>
      <c r="L19" s="41">
        <f t="shared" si="3"/>
        <v>23397.7</v>
      </c>
      <c r="M19" s="40">
        <f>SUM(M20:M29)</f>
        <v>11353</v>
      </c>
      <c r="N19" s="40">
        <f>SUM(N20:N29)</f>
        <v>12044.7</v>
      </c>
      <c r="O19" s="40">
        <f>SUM(O20:O29)</f>
        <v>0</v>
      </c>
      <c r="P19" s="39" t="s">
        <v>116</v>
      </c>
      <c r="Q19" s="40">
        <v>1170</v>
      </c>
      <c r="R19" s="38">
        <f t="shared" si="4"/>
        <v>153.0035155652927</v>
      </c>
      <c r="S19" s="38">
        <f t="shared" si="5"/>
        <v>144.6094665511795</v>
      </c>
      <c r="T19" s="54"/>
      <c r="U19" s="41">
        <f>SUM(U20:U29)</f>
        <v>10564.800000000001</v>
      </c>
      <c r="V19" s="55">
        <f t="shared" si="6"/>
        <v>107.4606239588066</v>
      </c>
      <c r="W19" s="57">
        <v>251.4</v>
      </c>
      <c r="X19" s="62">
        <f t="shared" si="7"/>
        <v>21.487179487179485</v>
      </c>
    </row>
    <row r="20" spans="2:24" ht="12.75" customHeight="1" hidden="1">
      <c r="B20" s="61" t="s">
        <v>26</v>
      </c>
      <c r="C20" s="39"/>
      <c r="D20" s="41"/>
      <c r="E20" s="41"/>
      <c r="F20" s="40">
        <v>1500</v>
      </c>
      <c r="G20" s="40">
        <f t="shared" si="2"/>
        <v>1500</v>
      </c>
      <c r="H20" s="40">
        <v>1500</v>
      </c>
      <c r="I20" s="40"/>
      <c r="J20" s="40"/>
      <c r="K20" s="40">
        <v>2060</v>
      </c>
      <c r="L20" s="41">
        <f t="shared" si="3"/>
        <v>1500</v>
      </c>
      <c r="M20" s="40">
        <v>1500</v>
      </c>
      <c r="N20" s="40"/>
      <c r="O20" s="40"/>
      <c r="P20" s="39"/>
      <c r="Q20" s="41">
        <f t="shared" si="8"/>
        <v>1500</v>
      </c>
      <c r="R20" s="38">
        <f t="shared" si="4"/>
        <v>137.33333333333334</v>
      </c>
      <c r="S20" s="38">
        <f t="shared" si="5"/>
        <v>100</v>
      </c>
      <c r="T20" s="54"/>
      <c r="U20" s="41">
        <v>357.4</v>
      </c>
      <c r="V20" s="55">
        <f t="shared" si="6"/>
        <v>419.6978175713487</v>
      </c>
      <c r="W20" s="44"/>
      <c r="X20" s="62">
        <f t="shared" si="7"/>
        <v>0</v>
      </c>
    </row>
    <row r="21" spans="2:24" ht="13.5" customHeight="1" hidden="1">
      <c r="B21" s="61" t="s">
        <v>27</v>
      </c>
      <c r="C21" s="39"/>
      <c r="D21" s="41"/>
      <c r="E21" s="41"/>
      <c r="F21" s="40">
        <v>176</v>
      </c>
      <c r="G21" s="40">
        <f t="shared" si="2"/>
        <v>176</v>
      </c>
      <c r="H21" s="40">
        <v>100</v>
      </c>
      <c r="I21" s="40">
        <v>76</v>
      </c>
      <c r="J21" s="40"/>
      <c r="K21" s="40"/>
      <c r="L21" s="41">
        <f t="shared" si="3"/>
        <v>83</v>
      </c>
      <c r="M21" s="40"/>
      <c r="N21" s="40">
        <v>83</v>
      </c>
      <c r="O21" s="40"/>
      <c r="P21" s="39"/>
      <c r="Q21" s="41">
        <f t="shared" si="8"/>
        <v>83</v>
      </c>
      <c r="R21" s="38">
        <f t="shared" si="4"/>
        <v>0</v>
      </c>
      <c r="S21" s="38">
        <f t="shared" si="5"/>
        <v>0</v>
      </c>
      <c r="T21" s="54"/>
      <c r="U21" s="41">
        <v>69</v>
      </c>
      <c r="V21" s="55">
        <f t="shared" si="6"/>
        <v>0</v>
      </c>
      <c r="W21" s="44"/>
      <c r="X21" s="62">
        <f t="shared" si="7"/>
        <v>0</v>
      </c>
    </row>
    <row r="22" spans="2:24" ht="12.75" customHeight="1" hidden="1">
      <c r="B22" s="61" t="s">
        <v>28</v>
      </c>
      <c r="C22" s="39"/>
      <c r="D22" s="41"/>
      <c r="E22" s="41"/>
      <c r="F22" s="41">
        <v>2024.76</v>
      </c>
      <c r="G22" s="40">
        <f t="shared" si="2"/>
        <v>2034.8</v>
      </c>
      <c r="H22" s="41"/>
      <c r="I22" s="41">
        <v>2034.8</v>
      </c>
      <c r="J22" s="41"/>
      <c r="K22" s="41"/>
      <c r="L22" s="41">
        <f t="shared" si="3"/>
        <v>5309.7</v>
      </c>
      <c r="M22" s="41"/>
      <c r="N22" s="41">
        <f>390.9+1599.8+389+10+2920</f>
        <v>5309.7</v>
      </c>
      <c r="O22" s="41"/>
      <c r="P22" s="39"/>
      <c r="Q22" s="41">
        <f t="shared" si="8"/>
        <v>5309.7</v>
      </c>
      <c r="R22" s="38"/>
      <c r="S22" s="38"/>
      <c r="T22" s="54"/>
      <c r="U22" s="41">
        <v>976.5</v>
      </c>
      <c r="V22" s="55">
        <f t="shared" si="6"/>
        <v>0</v>
      </c>
      <c r="W22" s="44"/>
      <c r="X22" s="62">
        <f t="shared" si="7"/>
        <v>0</v>
      </c>
    </row>
    <row r="23" spans="2:24" ht="12.75" customHeight="1" hidden="1">
      <c r="B23" s="61" t="s">
        <v>29</v>
      </c>
      <c r="C23" s="39"/>
      <c r="D23" s="41"/>
      <c r="E23" s="41"/>
      <c r="F23" s="41">
        <v>1871.8</v>
      </c>
      <c r="G23" s="40">
        <f t="shared" si="2"/>
        <v>0</v>
      </c>
      <c r="H23" s="41"/>
      <c r="I23" s="41"/>
      <c r="J23" s="41"/>
      <c r="K23" s="41"/>
      <c r="L23" s="41">
        <f t="shared" si="3"/>
        <v>0</v>
      </c>
      <c r="M23" s="41"/>
      <c r="N23" s="41"/>
      <c r="O23" s="41"/>
      <c r="P23" s="39"/>
      <c r="Q23" s="41">
        <f t="shared" si="8"/>
        <v>0</v>
      </c>
      <c r="R23" s="38"/>
      <c r="S23" s="38"/>
      <c r="T23" s="54"/>
      <c r="U23" s="41">
        <v>311.4</v>
      </c>
      <c r="V23" s="55">
        <f t="shared" si="6"/>
        <v>0</v>
      </c>
      <c r="W23" s="44"/>
      <c r="X23" s="62" t="e">
        <f t="shared" si="7"/>
        <v>#DIV/0!</v>
      </c>
    </row>
    <row r="24" spans="2:24" ht="12.75" customHeight="1" hidden="1">
      <c r="B24" s="61" t="s">
        <v>30</v>
      </c>
      <c r="C24" s="39"/>
      <c r="D24" s="41"/>
      <c r="E24" s="41"/>
      <c r="F24" s="41">
        <v>6218</v>
      </c>
      <c r="G24" s="40">
        <f t="shared" si="2"/>
        <v>6481.5</v>
      </c>
      <c r="H24" s="41"/>
      <c r="I24" s="41">
        <v>6481.5</v>
      </c>
      <c r="J24" s="41"/>
      <c r="K24" s="41"/>
      <c r="L24" s="41">
        <f t="shared" si="3"/>
        <v>6652</v>
      </c>
      <c r="M24" s="41"/>
      <c r="N24" s="41">
        <v>6652</v>
      </c>
      <c r="O24" s="41"/>
      <c r="P24" s="39"/>
      <c r="Q24" s="41">
        <f t="shared" si="8"/>
        <v>6652</v>
      </c>
      <c r="R24" s="38"/>
      <c r="S24" s="38"/>
      <c r="T24" s="54"/>
      <c r="U24" s="41">
        <v>2079.9</v>
      </c>
      <c r="V24" s="55">
        <f t="shared" si="6"/>
        <v>0</v>
      </c>
      <c r="W24" s="44"/>
      <c r="X24" s="62">
        <f t="shared" si="7"/>
        <v>0</v>
      </c>
    </row>
    <row r="25" spans="2:24" ht="12" customHeight="1" hidden="1">
      <c r="B25" s="61" t="s">
        <v>31</v>
      </c>
      <c r="C25" s="39"/>
      <c r="D25" s="41"/>
      <c r="E25" s="41"/>
      <c r="F25" s="41">
        <v>1555</v>
      </c>
      <c r="G25" s="40">
        <f t="shared" si="2"/>
        <v>1250.8</v>
      </c>
      <c r="H25" s="41">
        <v>1250.8</v>
      </c>
      <c r="I25" s="41"/>
      <c r="J25" s="41"/>
      <c r="K25" s="41"/>
      <c r="L25" s="41">
        <f t="shared" si="3"/>
        <v>0</v>
      </c>
      <c r="M25" s="41"/>
      <c r="N25" s="41"/>
      <c r="O25" s="41"/>
      <c r="P25" s="39"/>
      <c r="Q25" s="41">
        <f t="shared" si="8"/>
        <v>0</v>
      </c>
      <c r="R25" s="38">
        <f t="shared" si="4"/>
        <v>0</v>
      </c>
      <c r="S25" s="38">
        <f t="shared" si="5"/>
        <v>0</v>
      </c>
      <c r="T25" s="54"/>
      <c r="U25" s="41">
        <v>3897.1</v>
      </c>
      <c r="V25" s="55">
        <f t="shared" si="6"/>
        <v>0</v>
      </c>
      <c r="W25" s="44"/>
      <c r="X25" s="62" t="e">
        <f t="shared" si="7"/>
        <v>#DIV/0!</v>
      </c>
    </row>
    <row r="26" spans="2:24" ht="11.25" customHeight="1" hidden="1">
      <c r="B26" s="61" t="s">
        <v>32</v>
      </c>
      <c r="C26" s="39"/>
      <c r="D26" s="41"/>
      <c r="E26" s="41"/>
      <c r="F26" s="41"/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/>
      <c r="S26" s="38"/>
      <c r="T26" s="54"/>
      <c r="U26" s="41">
        <v>2166.8</v>
      </c>
      <c r="V26" s="55">
        <f t="shared" si="6"/>
        <v>0</v>
      </c>
      <c r="W26" s="44"/>
      <c r="X26" s="62" t="e">
        <f t="shared" si="7"/>
        <v>#DIV/0!</v>
      </c>
    </row>
    <row r="27" spans="2:24" ht="12.75" customHeight="1" hidden="1">
      <c r="B27" s="61" t="s">
        <v>33</v>
      </c>
      <c r="C27" s="39"/>
      <c r="D27" s="41"/>
      <c r="E27" s="41"/>
      <c r="F27" s="41">
        <v>5000</v>
      </c>
      <c r="G27" s="40">
        <f t="shared" si="2"/>
        <v>5000</v>
      </c>
      <c r="H27" s="41">
        <v>5000</v>
      </c>
      <c r="I27" s="41"/>
      <c r="J27" s="41"/>
      <c r="K27" s="41">
        <v>9952</v>
      </c>
      <c r="L27" s="41">
        <f t="shared" si="3"/>
        <v>9853</v>
      </c>
      <c r="M27" s="41">
        <v>9853</v>
      </c>
      <c r="N27" s="41"/>
      <c r="O27" s="41"/>
      <c r="P27" s="39"/>
      <c r="Q27" s="41">
        <f t="shared" si="8"/>
        <v>9853</v>
      </c>
      <c r="R27" s="38">
        <f t="shared" si="4"/>
        <v>199.04</v>
      </c>
      <c r="S27" s="38">
        <f t="shared" si="5"/>
        <v>197.06</v>
      </c>
      <c r="T27" s="54"/>
      <c r="U27" s="41">
        <v>706.7</v>
      </c>
      <c r="V27" s="55">
        <f t="shared" si="6"/>
        <v>1394.2266874204047</v>
      </c>
      <c r="W27" s="44"/>
      <c r="X27" s="62">
        <f t="shared" si="7"/>
        <v>0</v>
      </c>
    </row>
    <row r="28" spans="2:24" ht="3" customHeight="1" hidden="1">
      <c r="B28" s="61" t="s">
        <v>34</v>
      </c>
      <c r="C28" s="39"/>
      <c r="D28" s="41"/>
      <c r="E28" s="41"/>
      <c r="F28" s="41"/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 t="e">
        <f t="shared" si="4"/>
        <v>#DIV/0!</v>
      </c>
      <c r="S28" s="38" t="e">
        <f t="shared" si="5"/>
        <v>#DIV/0!</v>
      </c>
      <c r="T28" s="54"/>
      <c r="U28" s="41"/>
      <c r="V28" s="55" t="e">
        <f t="shared" si="6"/>
        <v>#DIV/0!</v>
      </c>
      <c r="W28" s="44"/>
      <c r="X28" s="62" t="e">
        <f t="shared" si="7"/>
        <v>#DIV/0!</v>
      </c>
    </row>
    <row r="29" spans="2:24" ht="15" customHeight="1" hidden="1">
      <c r="B29" s="61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4"/>
      <c r="U29" s="41"/>
      <c r="V29" s="55" t="e">
        <f t="shared" si="6"/>
        <v>#DIV/0!</v>
      </c>
      <c r="W29" s="44"/>
      <c r="X29" s="62" t="e">
        <f t="shared" si="7"/>
        <v>#DIV/0!</v>
      </c>
    </row>
    <row r="30" spans="2:24" ht="15" customHeight="1">
      <c r="B30" s="59" t="s">
        <v>97</v>
      </c>
      <c r="C30" s="36" t="s">
        <v>96</v>
      </c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6"/>
      <c r="Q30" s="38">
        <f>Q31</f>
        <v>1095.8</v>
      </c>
      <c r="R30" s="38">
        <f aca="true" t="shared" si="9" ref="R30:W30">R31</f>
        <v>0</v>
      </c>
      <c r="S30" s="38">
        <f t="shared" si="9"/>
        <v>0</v>
      </c>
      <c r="T30" s="38">
        <f t="shared" si="9"/>
        <v>0</v>
      </c>
      <c r="U30" s="38">
        <f t="shared" si="9"/>
        <v>0</v>
      </c>
      <c r="V30" s="38">
        <f t="shared" si="9"/>
        <v>0</v>
      </c>
      <c r="W30" s="38">
        <f t="shared" si="9"/>
        <v>86</v>
      </c>
      <c r="X30" s="62">
        <f t="shared" si="7"/>
        <v>7.848147472166454</v>
      </c>
    </row>
    <row r="31" spans="2:24" ht="15" customHeight="1">
      <c r="B31" s="63" t="s">
        <v>99</v>
      </c>
      <c r="C31" s="39"/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39" t="s">
        <v>98</v>
      </c>
      <c r="Q31" s="40">
        <v>1095.8</v>
      </c>
      <c r="R31" s="38"/>
      <c r="S31" s="38"/>
      <c r="T31" s="54"/>
      <c r="U31" s="41"/>
      <c r="V31" s="55"/>
      <c r="W31" s="46">
        <v>86</v>
      </c>
      <c r="X31" s="62">
        <f t="shared" si="7"/>
        <v>7.848147472166454</v>
      </c>
    </row>
    <row r="32" spans="2:24" ht="25.5" customHeight="1">
      <c r="B32" s="59" t="s">
        <v>36</v>
      </c>
      <c r="C32" s="36" t="s">
        <v>37</v>
      </c>
      <c r="D32" s="37">
        <f>SUM(D34:D36)</f>
        <v>900</v>
      </c>
      <c r="E32" s="37">
        <f>SUM(E34:E36)</f>
        <v>0</v>
      </c>
      <c r="F32" s="37">
        <f>SUM(F34:F36)</f>
        <v>508.2</v>
      </c>
      <c r="G32" s="37">
        <f>SUM(G34:G34)</f>
        <v>1315.6</v>
      </c>
      <c r="H32" s="37">
        <f>SUM(H34:H34)</f>
        <v>1315.6</v>
      </c>
      <c r="I32" s="37">
        <f>SUM(I34:I34)</f>
        <v>0</v>
      </c>
      <c r="J32" s="37">
        <f>SUM(J34:J34)</f>
        <v>0</v>
      </c>
      <c r="K32" s="37">
        <f>SUM(K34:K36)</f>
        <v>2460.7</v>
      </c>
      <c r="L32" s="37">
        <f>SUM(L34:L36)</f>
        <v>1440</v>
      </c>
      <c r="M32" s="37">
        <f>SUM(M34:M36)</f>
        <v>1440</v>
      </c>
      <c r="N32" s="37">
        <f>SUM(N34:N36)</f>
        <v>0</v>
      </c>
      <c r="O32" s="37">
        <f>SUM(O34:O36)</f>
        <v>0</v>
      </c>
      <c r="P32" s="36"/>
      <c r="Q32" s="38">
        <f>Q34+Q37+Q33</f>
        <v>520</v>
      </c>
      <c r="R32" s="38">
        <f aca="true" t="shared" si="10" ref="R32:W32">R34+R37+R33</f>
        <v>187.0401337792642</v>
      </c>
      <c r="S32" s="38">
        <f t="shared" si="10"/>
        <v>109.45576162967467</v>
      </c>
      <c r="T32" s="38">
        <f t="shared" si="10"/>
        <v>0</v>
      </c>
      <c r="U32" s="38">
        <f t="shared" si="10"/>
        <v>258.6</v>
      </c>
      <c r="V32" s="38">
        <f t="shared" si="10"/>
        <v>556.844547563805</v>
      </c>
      <c r="W32" s="38">
        <f t="shared" si="10"/>
        <v>80.1</v>
      </c>
      <c r="X32" s="62">
        <f t="shared" si="7"/>
        <v>15.403846153846153</v>
      </c>
    </row>
    <row r="33" spans="2:24" ht="25.5" customHeight="1">
      <c r="B33" s="64" t="s">
        <v>118</v>
      </c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 t="s">
        <v>117</v>
      </c>
      <c r="Q33" s="40">
        <v>20</v>
      </c>
      <c r="R33" s="38"/>
      <c r="S33" s="38"/>
      <c r="T33" s="56"/>
      <c r="U33" s="37"/>
      <c r="V33" s="55"/>
      <c r="W33" s="44"/>
      <c r="X33" s="62">
        <f t="shared" si="7"/>
        <v>0</v>
      </c>
    </row>
    <row r="34" spans="2:24" ht="37.5" customHeight="1">
      <c r="B34" s="61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300</v>
      </c>
      <c r="R34" s="38">
        <f t="shared" si="4"/>
        <v>187.0401337792642</v>
      </c>
      <c r="S34" s="38">
        <f t="shared" si="5"/>
        <v>109.45576162967467</v>
      </c>
      <c r="T34" s="54"/>
      <c r="U34" s="41">
        <v>258.6</v>
      </c>
      <c r="V34" s="55">
        <f t="shared" si="6"/>
        <v>556.844547563805</v>
      </c>
      <c r="W34" s="46">
        <v>0</v>
      </c>
      <c r="X34" s="62">
        <f t="shared" si="7"/>
        <v>0</v>
      </c>
    </row>
    <row r="35" spans="2:24" ht="15" customHeight="1" hidden="1">
      <c r="B35" s="61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4"/>
      <c r="U35" s="41"/>
      <c r="V35" s="55" t="e">
        <f t="shared" si="6"/>
        <v>#DIV/0!</v>
      </c>
      <c r="W35" s="44"/>
      <c r="X35" s="62" t="e">
        <f t="shared" si="7"/>
        <v>#DIV/0!</v>
      </c>
    </row>
    <row r="36" spans="2:24" ht="23.25" customHeight="1" hidden="1">
      <c r="B36" s="61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4"/>
      <c r="U36" s="41"/>
      <c r="V36" s="55" t="e">
        <f t="shared" si="6"/>
        <v>#DIV/0!</v>
      </c>
      <c r="W36" s="44"/>
      <c r="X36" s="62" t="e">
        <f t="shared" si="7"/>
        <v>#DIV/0!</v>
      </c>
    </row>
    <row r="37" spans="2:24" ht="23.25" customHeight="1">
      <c r="B37" s="61" t="s">
        <v>40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200</v>
      </c>
      <c r="R37" s="38"/>
      <c r="S37" s="38"/>
      <c r="T37" s="54"/>
      <c r="U37" s="41"/>
      <c r="V37" s="55"/>
      <c r="W37" s="46">
        <v>80.1</v>
      </c>
      <c r="X37" s="62">
        <f t="shared" si="7"/>
        <v>40.05</v>
      </c>
    </row>
    <row r="38" spans="2:24" ht="15" customHeight="1">
      <c r="B38" s="59" t="s">
        <v>44</v>
      </c>
      <c r="C38" s="36" t="s">
        <v>45</v>
      </c>
      <c r="D38" s="37">
        <f>SUM(D39:D44)</f>
        <v>4720</v>
      </c>
      <c r="E38" s="37">
        <f>SUM(E39:E44)</f>
        <v>0</v>
      </c>
      <c r="F38" s="37" t="e">
        <f>F39+#REF!+#REF!+#REF!+#REF!+F44</f>
        <v>#REF!</v>
      </c>
      <c r="G38" s="37" t="e">
        <f>G39+#REF!+#REF!+#REF!+#REF!+G44</f>
        <v>#REF!</v>
      </c>
      <c r="H38" s="37" t="e">
        <f>H39+#REF!+#REF!+#REF!+#REF!+H44</f>
        <v>#REF!</v>
      </c>
      <c r="I38" s="37" t="e">
        <f>I39+#REF!+#REF!+#REF!+#REF!+I44</f>
        <v>#REF!</v>
      </c>
      <c r="J38" s="37" t="e">
        <f>J39+#REF!+#REF!+#REF!+#REF!+J44</f>
        <v>#REF!</v>
      </c>
      <c r="K38" s="37" t="e">
        <f>K39+#REF!+#REF!+#REF!+#REF!+K44+#REF!</f>
        <v>#REF!</v>
      </c>
      <c r="L38" s="37" t="e">
        <f>L39+#REF!+#REF!+#REF!+#REF!+L44+#REF!</f>
        <v>#REF!</v>
      </c>
      <c r="M38" s="37" t="e">
        <f>M39+#REF!+#REF!+#REF!+#REF!+M44+#REF!</f>
        <v>#REF!</v>
      </c>
      <c r="N38" s="37" t="e">
        <f>N39+#REF!+#REF!+#REF!+#REF!+N44+#REF!</f>
        <v>#REF!</v>
      </c>
      <c r="O38" s="37" t="e">
        <f>O39+#REF!+#REF!+#REF!+#REF!+O44+#REF!</f>
        <v>#REF!</v>
      </c>
      <c r="P38" s="36"/>
      <c r="Q38" s="38">
        <f>Q40+Q43+Q44+Q42</f>
        <v>9030.3</v>
      </c>
      <c r="R38" s="38">
        <f>R40+R43+R44</f>
        <v>267.0886075949367</v>
      </c>
      <c r="S38" s="38">
        <f>S40+S43+S44</f>
        <v>100</v>
      </c>
      <c r="T38" s="38">
        <f>T40+T43+T44</f>
        <v>0</v>
      </c>
      <c r="U38" s="38">
        <f>U40+U43+U44</f>
        <v>630</v>
      </c>
      <c r="V38" s="38">
        <f>V40+V43+V44</f>
        <v>1253.968253968254</v>
      </c>
      <c r="W38" s="38">
        <f>W40+W43+W44+W42</f>
        <v>620.5</v>
      </c>
      <c r="X38" s="62">
        <f t="shared" si="7"/>
        <v>6.871311030641286</v>
      </c>
    </row>
    <row r="39" spans="2:24" ht="12" customHeight="1" hidden="1">
      <c r="B39" s="61" t="s">
        <v>46</v>
      </c>
      <c r="C39" s="39" t="s">
        <v>47</v>
      </c>
      <c r="D39" s="41">
        <v>2820</v>
      </c>
      <c r="E39" s="41"/>
      <c r="F39" s="41"/>
      <c r="G39" s="40">
        <f t="shared" si="2"/>
        <v>138</v>
      </c>
      <c r="H39" s="41">
        <v>138</v>
      </c>
      <c r="I39" s="41"/>
      <c r="J39" s="41"/>
      <c r="K39" s="41"/>
      <c r="L39" s="41">
        <f t="shared" si="3"/>
        <v>0</v>
      </c>
      <c r="M39" s="41"/>
      <c r="N39" s="41"/>
      <c r="O39" s="41"/>
      <c r="P39" s="39" t="s">
        <v>47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>
        <v>1880.3</v>
      </c>
      <c r="V39" s="55">
        <f t="shared" si="6"/>
        <v>0</v>
      </c>
      <c r="W39" s="44"/>
      <c r="X39" s="62" t="e">
        <f t="shared" si="7"/>
        <v>#DIV/0!</v>
      </c>
    </row>
    <row r="40" spans="2:24" ht="36.75" customHeight="1">
      <c r="B40" s="61" t="s">
        <v>107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106</v>
      </c>
      <c r="Q40" s="40">
        <v>100</v>
      </c>
      <c r="R40" s="38"/>
      <c r="S40" s="38"/>
      <c r="T40" s="54"/>
      <c r="U40" s="41"/>
      <c r="V40" s="55"/>
      <c r="W40" s="44"/>
      <c r="X40" s="62">
        <f t="shared" si="7"/>
        <v>0</v>
      </c>
    </row>
    <row r="41" spans="2:24" ht="16.5" customHeight="1" hidden="1">
      <c r="B41" s="61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4"/>
      <c r="U41" s="41">
        <v>155.6</v>
      </c>
      <c r="V41" s="55">
        <f t="shared" si="6"/>
        <v>160.66838046272494</v>
      </c>
      <c r="W41" s="44"/>
      <c r="X41" s="62">
        <f t="shared" si="7"/>
        <v>0</v>
      </c>
    </row>
    <row r="42" spans="2:24" ht="16.5" customHeight="1">
      <c r="B42" s="61" t="s">
        <v>121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49</v>
      </c>
      <c r="Q42" s="40">
        <v>3210</v>
      </c>
      <c r="R42" s="38"/>
      <c r="S42" s="38"/>
      <c r="T42" s="54"/>
      <c r="U42" s="41"/>
      <c r="V42" s="55"/>
      <c r="W42" s="46">
        <v>177.9</v>
      </c>
      <c r="X42" s="62"/>
    </row>
    <row r="43" spans="2:24" ht="16.5" customHeight="1">
      <c r="B43" s="61" t="s">
        <v>112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108</v>
      </c>
      <c r="Q43" s="40">
        <v>800.3</v>
      </c>
      <c r="R43" s="38"/>
      <c r="S43" s="38"/>
      <c r="T43" s="54"/>
      <c r="U43" s="41"/>
      <c r="V43" s="55"/>
      <c r="W43" s="46">
        <v>72.2</v>
      </c>
      <c r="X43" s="62">
        <f t="shared" si="7"/>
        <v>9.021616893664877</v>
      </c>
    </row>
    <row r="44" spans="2:24" ht="26.25" customHeight="1">
      <c r="B44" s="61" t="s">
        <v>50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51</v>
      </c>
      <c r="Q44" s="40">
        <v>4920</v>
      </c>
      <c r="R44" s="38">
        <f t="shared" si="4"/>
        <v>267.0886075949367</v>
      </c>
      <c r="S44" s="38">
        <f t="shared" si="5"/>
        <v>100</v>
      </c>
      <c r="T44" s="54"/>
      <c r="U44" s="41">
        <v>630</v>
      </c>
      <c r="V44" s="55">
        <f t="shared" si="6"/>
        <v>1253.968253968254</v>
      </c>
      <c r="W44" s="46">
        <v>370.4</v>
      </c>
      <c r="X44" s="62">
        <f t="shared" si="7"/>
        <v>7.528455284552845</v>
      </c>
    </row>
    <row r="45" spans="2:24" ht="0.75" customHeight="1" hidden="1">
      <c r="B45" s="61" t="s">
        <v>52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4"/>
      <c r="U45" s="41">
        <v>630</v>
      </c>
      <c r="V45" s="55">
        <f t="shared" si="6"/>
        <v>142.85714285714286</v>
      </c>
      <c r="W45" s="44"/>
      <c r="X45" s="62">
        <f t="shared" si="7"/>
        <v>0</v>
      </c>
    </row>
    <row r="46" spans="2:24" ht="12.75" customHeight="1" hidden="1">
      <c r="B46" s="61" t="s">
        <v>53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4"/>
      <c r="U46" s="41"/>
      <c r="V46" s="55"/>
      <c r="W46" s="44"/>
      <c r="X46" s="62">
        <f t="shared" si="7"/>
        <v>0</v>
      </c>
    </row>
    <row r="47" spans="2:24" ht="13.5" customHeight="1">
      <c r="B47" s="59" t="s">
        <v>54</v>
      </c>
      <c r="C47" s="36" t="s">
        <v>55</v>
      </c>
      <c r="D47" s="37">
        <f aca="true" t="shared" si="11" ref="D47:O47">SUM(D49:D50)</f>
        <v>53545</v>
      </c>
      <c r="E47" s="37">
        <f t="shared" si="11"/>
        <v>-5700</v>
      </c>
      <c r="F47" s="37">
        <f t="shared" si="11"/>
        <v>127031.4</v>
      </c>
      <c r="G47" s="37">
        <f t="shared" si="11"/>
        <v>8995.800000000003</v>
      </c>
      <c r="H47" s="37">
        <f t="shared" si="11"/>
        <v>7995.800000000003</v>
      </c>
      <c r="I47" s="37">
        <f t="shared" si="11"/>
        <v>1000</v>
      </c>
      <c r="J47" s="37">
        <f t="shared" si="11"/>
        <v>0</v>
      </c>
      <c r="K47" s="37">
        <f t="shared" si="11"/>
        <v>38660.3</v>
      </c>
      <c r="L47" s="37">
        <f t="shared" si="11"/>
        <v>8239</v>
      </c>
      <c r="M47" s="37">
        <f t="shared" si="11"/>
        <v>8239</v>
      </c>
      <c r="N47" s="37">
        <f t="shared" si="11"/>
        <v>0</v>
      </c>
      <c r="O47" s="37">
        <f t="shared" si="11"/>
        <v>0</v>
      </c>
      <c r="P47" s="36"/>
      <c r="Q47" s="38">
        <f>Q48+Q49+Q50</f>
        <v>32087.699999999997</v>
      </c>
      <c r="R47" s="38">
        <f aca="true" t="shared" si="12" ref="R47:W47">R48+R49+R50</f>
        <v>16.26228770104304</v>
      </c>
      <c r="S47" s="38">
        <f t="shared" si="12"/>
        <v>0</v>
      </c>
      <c r="T47" s="38">
        <f t="shared" si="12"/>
        <v>0</v>
      </c>
      <c r="U47" s="38">
        <f t="shared" si="12"/>
        <v>103230.5</v>
      </c>
      <c r="V47" s="38">
        <f t="shared" si="12"/>
        <v>0</v>
      </c>
      <c r="W47" s="38">
        <f t="shared" si="12"/>
        <v>6923.6</v>
      </c>
      <c r="X47" s="62">
        <f t="shared" si="7"/>
        <v>21.577115218604018</v>
      </c>
    </row>
    <row r="48" spans="2:24" ht="15" customHeight="1">
      <c r="B48" s="64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8152.3</v>
      </c>
      <c r="R48" s="38"/>
      <c r="S48" s="38"/>
      <c r="T48" s="56"/>
      <c r="U48" s="37"/>
      <c r="V48" s="55"/>
      <c r="W48" s="46">
        <v>321.5</v>
      </c>
      <c r="X48" s="62">
        <f t="shared" si="7"/>
        <v>3.9436723378678407</v>
      </c>
    </row>
    <row r="49" spans="2:24" ht="15" customHeight="1">
      <c r="B49" s="61" t="s">
        <v>56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57</v>
      </c>
      <c r="Q49" s="40">
        <v>8500</v>
      </c>
      <c r="R49" s="38">
        <f t="shared" si="4"/>
        <v>16.26228770104304</v>
      </c>
      <c r="S49" s="38">
        <f t="shared" si="5"/>
        <v>0</v>
      </c>
      <c r="T49" s="54"/>
      <c r="U49" s="41">
        <v>103230.5</v>
      </c>
      <c r="V49" s="55">
        <f t="shared" si="6"/>
        <v>0</v>
      </c>
      <c r="W49" s="46">
        <v>1928.1</v>
      </c>
      <c r="X49" s="62">
        <f t="shared" si="7"/>
        <v>22.683529411764706</v>
      </c>
    </row>
    <row r="50" spans="2:24" ht="18" customHeight="1">
      <c r="B50" s="61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58</v>
      </c>
      <c r="Q50" s="40">
        <v>15435.4</v>
      </c>
      <c r="R50" s="38"/>
      <c r="S50" s="38"/>
      <c r="T50" s="54"/>
      <c r="U50" s="41"/>
      <c r="V50" s="55"/>
      <c r="W50" s="46">
        <v>4674</v>
      </c>
      <c r="X50" s="62">
        <f t="shared" si="7"/>
        <v>30.28104227943558</v>
      </c>
    </row>
    <row r="51" spans="2:24" ht="12.75" customHeight="1" hidden="1">
      <c r="B51" s="61" t="s">
        <v>59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4"/>
      <c r="U51" s="41">
        <v>3635.7</v>
      </c>
      <c r="V51" s="55">
        <f t="shared" si="6"/>
        <v>1878.0427428005612</v>
      </c>
      <c r="W51" s="44"/>
      <c r="X51" s="62">
        <f t="shared" si="7"/>
        <v>0</v>
      </c>
    </row>
    <row r="52" spans="2:24" ht="12.75" customHeight="1" hidden="1">
      <c r="B52" s="61" t="s">
        <v>60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4"/>
      <c r="U52" s="41"/>
      <c r="V52" s="55" t="e">
        <f t="shared" si="6"/>
        <v>#DIV/0!</v>
      </c>
      <c r="W52" s="44"/>
      <c r="X52" s="62" t="e">
        <f t="shared" si="7"/>
        <v>#DIV/0!</v>
      </c>
    </row>
    <row r="53" spans="2:24" ht="11.25" customHeight="1" hidden="1">
      <c r="B53" s="61" t="s">
        <v>61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4"/>
      <c r="U53" s="41">
        <v>4052.8</v>
      </c>
      <c r="V53" s="55"/>
      <c r="W53" s="44"/>
      <c r="X53" s="62" t="e">
        <f t="shared" si="7"/>
        <v>#DIV/0!</v>
      </c>
    </row>
    <row r="54" spans="2:24" ht="13.5" customHeight="1" hidden="1">
      <c r="B54" s="61" t="s">
        <v>62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4"/>
      <c r="U54" s="41">
        <v>6679.7</v>
      </c>
      <c r="V54" s="55">
        <f t="shared" si="6"/>
        <v>189.64923574412026</v>
      </c>
      <c r="W54" s="44"/>
      <c r="X54" s="62">
        <f t="shared" si="7"/>
        <v>0</v>
      </c>
    </row>
    <row r="55" spans="2:24" ht="13.5" customHeight="1" hidden="1">
      <c r="B55" s="61" t="s">
        <v>63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4"/>
      <c r="U55" s="41">
        <v>7258.2</v>
      </c>
      <c r="V55" s="55">
        <f t="shared" si="6"/>
        <v>179.5486484252294</v>
      </c>
      <c r="W55" s="44"/>
      <c r="X55" s="62">
        <f t="shared" si="7"/>
        <v>0</v>
      </c>
    </row>
    <row r="56" spans="2:24" ht="11.25" customHeight="1" hidden="1">
      <c r="B56" s="61" t="s">
        <v>64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4"/>
      <c r="U56" s="41">
        <v>59619.5</v>
      </c>
      <c r="V56" s="55">
        <f t="shared" si="6"/>
        <v>0</v>
      </c>
      <c r="W56" s="44"/>
      <c r="X56" s="62" t="e">
        <f t="shared" si="7"/>
        <v>#DIV/0!</v>
      </c>
    </row>
    <row r="57" spans="2:24" ht="15.75" customHeight="1">
      <c r="B57" s="59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>Q58</f>
        <v>588</v>
      </c>
      <c r="R57" s="38">
        <f aca="true" t="shared" si="13" ref="R57:W57">R58</f>
        <v>0</v>
      </c>
      <c r="S57" s="38">
        <f t="shared" si="13"/>
        <v>0</v>
      </c>
      <c r="T57" s="38">
        <f t="shared" si="13"/>
        <v>0</v>
      </c>
      <c r="U57" s="38">
        <f t="shared" si="13"/>
        <v>0</v>
      </c>
      <c r="V57" s="38">
        <f t="shared" si="13"/>
        <v>0</v>
      </c>
      <c r="W57" s="38">
        <f t="shared" si="13"/>
        <v>22.5</v>
      </c>
      <c r="X57" s="62">
        <f t="shared" si="7"/>
        <v>3.826530612244898</v>
      </c>
    </row>
    <row r="58" spans="2:24" ht="15" customHeight="1">
      <c r="B58" s="61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588</v>
      </c>
      <c r="R58" s="38"/>
      <c r="S58" s="38"/>
      <c r="T58" s="54"/>
      <c r="U58" s="41"/>
      <c r="V58" s="55"/>
      <c r="W58" s="46">
        <v>22.5</v>
      </c>
      <c r="X58" s="62">
        <f t="shared" si="7"/>
        <v>3.826530612244898</v>
      </c>
    </row>
    <row r="59" spans="2:24" ht="28.5" customHeight="1">
      <c r="B59" s="59" t="s">
        <v>65</v>
      </c>
      <c r="C59" s="36" t="s">
        <v>66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4" ref="G59:O59">SUM(G60:G63)</f>
        <v>9716.8</v>
      </c>
      <c r="H59" s="37">
        <f t="shared" si="14"/>
        <v>7876.799999999999</v>
      </c>
      <c r="I59" s="37">
        <f t="shared" si="14"/>
        <v>1840</v>
      </c>
      <c r="J59" s="37">
        <f t="shared" si="14"/>
        <v>0</v>
      </c>
      <c r="K59" s="37">
        <f t="shared" si="14"/>
        <v>10772.8</v>
      </c>
      <c r="L59" s="37">
        <f t="shared" si="14"/>
        <v>8669.3</v>
      </c>
      <c r="M59" s="37">
        <f t="shared" si="14"/>
        <v>8340</v>
      </c>
      <c r="N59" s="37">
        <f t="shared" si="14"/>
        <v>329.3</v>
      </c>
      <c r="O59" s="37">
        <f t="shared" si="14"/>
        <v>0</v>
      </c>
      <c r="P59" s="36"/>
      <c r="Q59" s="38">
        <f>Q60</f>
        <v>14696</v>
      </c>
      <c r="R59" s="38">
        <f aca="true" t="shared" si="15" ref="R59:W59">R60</f>
        <v>101.10330013669207</v>
      </c>
      <c r="S59" s="38">
        <f t="shared" si="15"/>
        <v>87.87346221441125</v>
      </c>
      <c r="T59" s="38">
        <f t="shared" si="15"/>
        <v>0</v>
      </c>
      <c r="U59" s="38">
        <f t="shared" si="15"/>
        <v>3955.2</v>
      </c>
      <c r="V59" s="38">
        <f t="shared" si="15"/>
        <v>68.26456310679612</v>
      </c>
      <c r="W59" s="38">
        <f t="shared" si="15"/>
        <v>3021.7</v>
      </c>
      <c r="X59" s="62">
        <f t="shared" si="7"/>
        <v>20.56137724550898</v>
      </c>
    </row>
    <row r="60" spans="2:24" ht="15">
      <c r="B60" s="61" t="s">
        <v>93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67</v>
      </c>
      <c r="Q60" s="40">
        <v>14696</v>
      </c>
      <c r="R60" s="38">
        <f t="shared" si="4"/>
        <v>101.10330013669207</v>
      </c>
      <c r="S60" s="38">
        <f t="shared" si="5"/>
        <v>87.87346221441125</v>
      </c>
      <c r="T60" s="54"/>
      <c r="U60" s="41">
        <v>3955.2</v>
      </c>
      <c r="V60" s="55">
        <f t="shared" si="6"/>
        <v>68.26456310679612</v>
      </c>
      <c r="W60" s="46">
        <v>3021.7</v>
      </c>
      <c r="X60" s="62">
        <f t="shared" si="7"/>
        <v>20.56137724550898</v>
      </c>
    </row>
    <row r="61" spans="2:24" ht="14.25" customHeight="1" hidden="1">
      <c r="B61" s="61" t="s">
        <v>90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4"/>
      <c r="U61" s="41"/>
      <c r="V61" s="55"/>
      <c r="W61" s="44"/>
      <c r="X61" s="62">
        <f t="shared" si="7"/>
        <v>0</v>
      </c>
    </row>
    <row r="62" spans="2:24" ht="12" customHeight="1" hidden="1">
      <c r="B62" s="61" t="s">
        <v>91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4"/>
      <c r="U62" s="41"/>
      <c r="V62" s="55"/>
      <c r="W62" s="44"/>
      <c r="X62" s="62">
        <f t="shared" si="7"/>
        <v>0</v>
      </c>
    </row>
    <row r="63" spans="2:24" ht="21.75" customHeight="1" hidden="1">
      <c r="B63" s="61" t="s">
        <v>69</v>
      </c>
      <c r="C63" s="39" t="s">
        <v>68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68</v>
      </c>
      <c r="Q63" s="40">
        <f aca="true" t="shared" si="16" ref="Q63:Q74">M63+N63+O63</f>
        <v>0</v>
      </c>
      <c r="R63" s="38"/>
      <c r="S63" s="38"/>
      <c r="T63" s="54"/>
      <c r="U63" s="41">
        <v>881.2</v>
      </c>
      <c r="V63" s="55">
        <f>M63/U63*100</f>
        <v>0</v>
      </c>
      <c r="W63" s="44"/>
      <c r="X63" s="62" t="e">
        <f t="shared" si="7"/>
        <v>#DIV/0!</v>
      </c>
    </row>
    <row r="64" spans="2:24" ht="21.75" customHeight="1">
      <c r="B64" s="61" t="s">
        <v>113</v>
      </c>
      <c r="C64" s="39" t="s">
        <v>110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 aca="true" t="shared" si="17" ref="Q64:V64">Q65</f>
        <v>900</v>
      </c>
      <c r="R64" s="40">
        <f t="shared" si="17"/>
        <v>0</v>
      </c>
      <c r="S64" s="40">
        <f t="shared" si="17"/>
        <v>0</v>
      </c>
      <c r="T64" s="40">
        <f t="shared" si="17"/>
        <v>0</v>
      </c>
      <c r="U64" s="40">
        <f t="shared" si="17"/>
        <v>0</v>
      </c>
      <c r="V64" s="40">
        <f t="shared" si="17"/>
        <v>0</v>
      </c>
      <c r="W64" s="40">
        <f>W65+W66</f>
        <v>119.9</v>
      </c>
      <c r="X64" s="62">
        <f t="shared" si="7"/>
        <v>13.322222222222225</v>
      </c>
    </row>
    <row r="65" spans="2:24" ht="12.75" customHeight="1">
      <c r="B65" s="61" t="s">
        <v>114</v>
      </c>
      <c r="C65" s="39"/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111</v>
      </c>
      <c r="Q65" s="40">
        <v>900</v>
      </c>
      <c r="R65" s="38"/>
      <c r="S65" s="38"/>
      <c r="T65" s="54"/>
      <c r="U65" s="41"/>
      <c r="V65" s="55"/>
      <c r="W65" s="46">
        <v>114.9</v>
      </c>
      <c r="X65" s="62">
        <f t="shared" si="7"/>
        <v>12.766666666666667</v>
      </c>
    </row>
    <row r="66" spans="2:24" ht="12.75" customHeight="1">
      <c r="B66" s="61" t="s">
        <v>122</v>
      </c>
      <c r="C66" s="39"/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123</v>
      </c>
      <c r="Q66" s="40"/>
      <c r="R66" s="38"/>
      <c r="S66" s="38"/>
      <c r="T66" s="54"/>
      <c r="U66" s="41"/>
      <c r="V66" s="55"/>
      <c r="W66" s="46">
        <v>5</v>
      </c>
      <c r="X66" s="62"/>
    </row>
    <row r="67" spans="2:24" ht="18" customHeight="1">
      <c r="B67" s="59" t="s">
        <v>77</v>
      </c>
      <c r="C67" s="36" t="s">
        <v>109</v>
      </c>
      <c r="D67" s="37">
        <f aca="true" t="shared" si="18" ref="D67:O67">SUM(D68:D72)</f>
        <v>1000</v>
      </c>
      <c r="E67" s="37">
        <f t="shared" si="18"/>
        <v>0</v>
      </c>
      <c r="F67" s="37">
        <f t="shared" si="18"/>
        <v>8000</v>
      </c>
      <c r="G67" s="37">
        <f t="shared" si="18"/>
        <v>4306</v>
      </c>
      <c r="H67" s="37">
        <f t="shared" si="18"/>
        <v>4146</v>
      </c>
      <c r="I67" s="37">
        <f t="shared" si="18"/>
        <v>0</v>
      </c>
      <c r="J67" s="37">
        <f t="shared" si="18"/>
        <v>160</v>
      </c>
      <c r="K67" s="37">
        <f t="shared" si="18"/>
        <v>13086</v>
      </c>
      <c r="L67" s="37">
        <f t="shared" si="18"/>
        <v>4200</v>
      </c>
      <c r="M67" s="37">
        <f t="shared" si="18"/>
        <v>4200</v>
      </c>
      <c r="N67" s="37">
        <f t="shared" si="18"/>
        <v>0</v>
      </c>
      <c r="O67" s="37">
        <f t="shared" si="18"/>
        <v>0</v>
      </c>
      <c r="P67" s="36"/>
      <c r="Q67" s="38">
        <f>Q72</f>
        <v>9039</v>
      </c>
      <c r="R67" s="38">
        <f aca="true" t="shared" si="19" ref="R67:W67">R72</f>
        <v>315.62952243125903</v>
      </c>
      <c r="S67" s="38">
        <f t="shared" si="19"/>
        <v>101.30246020260492</v>
      </c>
      <c r="T67" s="38">
        <f t="shared" si="19"/>
        <v>0</v>
      </c>
      <c r="U67" s="38">
        <f t="shared" si="19"/>
        <v>1431.7</v>
      </c>
      <c r="V67" s="38">
        <f t="shared" si="19"/>
        <v>293.357546972131</v>
      </c>
      <c r="W67" s="38">
        <f t="shared" si="19"/>
        <v>2063.8</v>
      </c>
      <c r="X67" s="62">
        <f t="shared" si="7"/>
        <v>22.83217170040934</v>
      </c>
    </row>
    <row r="68" spans="2:24" ht="15.75" customHeight="1" hidden="1">
      <c r="B68" s="61" t="s">
        <v>92</v>
      </c>
      <c r="C68" s="39"/>
      <c r="D68" s="41"/>
      <c r="E68" s="41"/>
      <c r="F68" s="41"/>
      <c r="G68" s="40">
        <f aca="true" t="shared" si="20" ref="G68:G74">H68+I68+J68</f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70</v>
      </c>
      <c r="Q68" s="40">
        <f t="shared" si="16"/>
        <v>0</v>
      </c>
      <c r="R68" s="38"/>
      <c r="S68" s="38"/>
      <c r="T68" s="54"/>
      <c r="U68" s="41"/>
      <c r="V68" s="55"/>
      <c r="W68" s="44"/>
      <c r="X68" s="62" t="e">
        <f t="shared" si="7"/>
        <v>#DIV/0!</v>
      </c>
    </row>
    <row r="69" spans="2:24" ht="8.25" customHeight="1" hidden="1">
      <c r="B69" s="61" t="s">
        <v>71</v>
      </c>
      <c r="C69" s="39"/>
      <c r="D69" s="41"/>
      <c r="E69" s="41"/>
      <c r="F69" s="41"/>
      <c r="G69" s="40">
        <f t="shared" si="20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72</v>
      </c>
      <c r="Q69" s="40">
        <f t="shared" si="16"/>
        <v>0</v>
      </c>
      <c r="R69" s="38"/>
      <c r="S69" s="38"/>
      <c r="T69" s="54"/>
      <c r="U69" s="41"/>
      <c r="V69" s="55"/>
      <c r="W69" s="44"/>
      <c r="X69" s="62" t="e">
        <f t="shared" si="7"/>
        <v>#DIV/0!</v>
      </c>
    </row>
    <row r="70" spans="2:24" ht="12.75" customHeight="1" hidden="1">
      <c r="B70" s="61" t="s">
        <v>73</v>
      </c>
      <c r="C70" s="39"/>
      <c r="D70" s="41"/>
      <c r="E70" s="41"/>
      <c r="F70" s="41"/>
      <c r="G70" s="40">
        <f t="shared" si="20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74</v>
      </c>
      <c r="Q70" s="40">
        <f t="shared" si="16"/>
        <v>0</v>
      </c>
      <c r="R70" s="38"/>
      <c r="S70" s="38"/>
      <c r="T70" s="54"/>
      <c r="U70" s="41"/>
      <c r="V70" s="55"/>
      <c r="W70" s="44"/>
      <c r="X70" s="62" t="e">
        <f t="shared" si="7"/>
        <v>#DIV/0!</v>
      </c>
    </row>
    <row r="71" spans="2:24" ht="12.75" customHeight="1" hidden="1">
      <c r="B71" s="61" t="s">
        <v>75</v>
      </c>
      <c r="C71" s="39"/>
      <c r="D71" s="41"/>
      <c r="E71" s="41"/>
      <c r="F71" s="41"/>
      <c r="G71" s="40">
        <f t="shared" si="20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76</v>
      </c>
      <c r="Q71" s="40">
        <f t="shared" si="16"/>
        <v>0</v>
      </c>
      <c r="R71" s="38"/>
      <c r="S71" s="38"/>
      <c r="T71" s="54"/>
      <c r="U71" s="41"/>
      <c r="V71" s="55"/>
      <c r="W71" s="44"/>
      <c r="X71" s="62" t="e">
        <f t="shared" si="7"/>
        <v>#DIV/0!</v>
      </c>
    </row>
    <row r="72" spans="2:24" ht="15" customHeight="1">
      <c r="B72" s="61" t="s">
        <v>77</v>
      </c>
      <c r="C72" s="39"/>
      <c r="D72" s="41">
        <v>1000</v>
      </c>
      <c r="E72" s="41"/>
      <c r="F72" s="41">
        <v>8000</v>
      </c>
      <c r="G72" s="40">
        <f t="shared" si="20"/>
        <v>4306</v>
      </c>
      <c r="H72" s="41">
        <f>3000+1146</f>
        <v>4146</v>
      </c>
      <c r="I72" s="41"/>
      <c r="J72" s="41">
        <v>160</v>
      </c>
      <c r="K72" s="41">
        <v>13086</v>
      </c>
      <c r="L72" s="41">
        <f t="shared" si="3"/>
        <v>4200</v>
      </c>
      <c r="M72" s="41">
        <v>4200</v>
      </c>
      <c r="N72" s="41"/>
      <c r="O72" s="41"/>
      <c r="P72" s="39" t="s">
        <v>109</v>
      </c>
      <c r="Q72" s="40">
        <v>9039</v>
      </c>
      <c r="R72" s="38">
        <f>K72/H72*100</f>
        <v>315.62952243125903</v>
      </c>
      <c r="S72" s="38">
        <f>M72/H72*100</f>
        <v>101.30246020260492</v>
      </c>
      <c r="T72" s="54"/>
      <c r="U72" s="41">
        <v>1431.7</v>
      </c>
      <c r="V72" s="55">
        <f>M72/U72*100</f>
        <v>293.357546972131</v>
      </c>
      <c r="W72" s="46">
        <v>2063.8</v>
      </c>
      <c r="X72" s="62">
        <f t="shared" si="7"/>
        <v>22.83217170040934</v>
      </c>
    </row>
    <row r="73" spans="2:24" ht="16.5" customHeight="1" hidden="1">
      <c r="B73" s="61" t="s">
        <v>78</v>
      </c>
      <c r="C73" s="39" t="s">
        <v>79</v>
      </c>
      <c r="D73" s="41"/>
      <c r="E73" s="41"/>
      <c r="F73" s="41"/>
      <c r="G73" s="40">
        <f t="shared" si="20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79</v>
      </c>
      <c r="Q73" s="40">
        <f t="shared" si="16"/>
        <v>0</v>
      </c>
      <c r="R73" s="38" t="e">
        <f>K73/H73*100</f>
        <v>#DIV/0!</v>
      </c>
      <c r="S73" s="38"/>
      <c r="T73" s="54"/>
      <c r="U73" s="41"/>
      <c r="V73" s="55"/>
      <c r="W73" s="44"/>
      <c r="X73" s="62" t="e">
        <f t="shared" si="7"/>
        <v>#DIV/0!</v>
      </c>
    </row>
    <row r="74" spans="2:24" ht="24" customHeight="1" hidden="1">
      <c r="B74" s="61" t="s">
        <v>80</v>
      </c>
      <c r="C74" s="39" t="s">
        <v>81</v>
      </c>
      <c r="D74" s="41"/>
      <c r="E74" s="41"/>
      <c r="F74" s="41">
        <v>4600</v>
      </c>
      <c r="G74" s="40">
        <f t="shared" si="20"/>
        <v>7600</v>
      </c>
      <c r="H74" s="41">
        <v>7600</v>
      </c>
      <c r="I74" s="41"/>
      <c r="J74" s="41"/>
      <c r="K74" s="41">
        <v>5257</v>
      </c>
      <c r="L74" s="41">
        <f>M74+N74+O74</f>
        <v>5200</v>
      </c>
      <c r="M74" s="41">
        <f>4600+600</f>
        <v>5200</v>
      </c>
      <c r="N74" s="41"/>
      <c r="O74" s="41"/>
      <c r="P74" s="39" t="s">
        <v>81</v>
      </c>
      <c r="Q74" s="40">
        <f t="shared" si="16"/>
        <v>5200</v>
      </c>
      <c r="R74" s="38">
        <f>K74/H74*100</f>
        <v>69.17105263157895</v>
      </c>
      <c r="S74" s="38">
        <f>M74/H74*100</f>
        <v>68.42105263157895</v>
      </c>
      <c r="T74" s="54"/>
      <c r="U74" s="41">
        <v>3408.6</v>
      </c>
      <c r="V74" s="55">
        <f>M74/U74*100</f>
        <v>152.55530129672005</v>
      </c>
      <c r="W74" s="44"/>
      <c r="X74" s="62">
        <f t="shared" si="7"/>
        <v>0</v>
      </c>
    </row>
    <row r="75" spans="2:24" ht="15" thickBot="1">
      <c r="B75" s="65" t="s">
        <v>82</v>
      </c>
      <c r="C75" s="66"/>
      <c r="D75" s="67" t="e">
        <f>SUM(D14+D32+D38+D47+#REF!+D59+D67+#REF!+#REF!)</f>
        <v>#REF!</v>
      </c>
      <c r="E75" s="67" t="e">
        <f>SUM(E14+E32+E38+E47+#REF!+E59+E67+#REF!+#REF!)</f>
        <v>#REF!</v>
      </c>
      <c r="F75" s="68" t="e">
        <f>SUM(F14+F32+F38+F47+#REF!+#REF!+F59+F67+#REF!+#REF!)</f>
        <v>#REF!</v>
      </c>
      <c r="G75" s="68" t="e">
        <f>SUM(G14+G32+G38+G47+#REF!+#REF!+G59+G67+#REF!+#REF!)</f>
        <v>#REF!</v>
      </c>
      <c r="H75" s="68" t="e">
        <f>SUM(H14+H32+H38+H47+#REF!+#REF!+H59+H67+#REF!+#REF!)</f>
        <v>#REF!</v>
      </c>
      <c r="I75" s="68" t="e">
        <f>SUM(I14+I32+I38+I47+#REF!+#REF!+I59+I67+#REF!+#REF!)</f>
        <v>#REF!</v>
      </c>
      <c r="J75" s="68" t="e">
        <f>SUM(J14+J32+J38+J47+#REF!+#REF!+J59+J67+#REF!+#REF!)</f>
        <v>#REF!</v>
      </c>
      <c r="K75" s="68" t="e">
        <f>SUM(K14+K32+K38+K47+#REF!+#REF!+K59+K67+#REF!+#REF!)</f>
        <v>#REF!</v>
      </c>
      <c r="L75" s="68" t="e">
        <f>SUM(L14+L32+L38+L47+#REF!+#REF!+L59+L67+#REF!+#REF!)</f>
        <v>#REF!</v>
      </c>
      <c r="M75" s="68" t="e">
        <f>SUM(M14+M32+M38+M47+#REF!+#REF!+M59+M67+#REF!+#REF!)</f>
        <v>#REF!</v>
      </c>
      <c r="N75" s="68" t="e">
        <f>SUM(N14+N32+N38+N47+#REF!+#REF!+N59+N67+#REF!+#REF!)</f>
        <v>#REF!</v>
      </c>
      <c r="O75" s="68" t="e">
        <f>SUM(O14+O32+O38+O47+#REF!+#REF!+O59+O67+#REF!+#REF!)</f>
        <v>#REF!</v>
      </c>
      <c r="P75" s="66"/>
      <c r="Q75" s="68">
        <f aca="true" t="shared" si="21" ref="Q75:W75">Q14+Q30+Q32+Q38+Q47+Q57+Q59+Q64+Q67</f>
        <v>87962.4</v>
      </c>
      <c r="R75" s="68">
        <f t="shared" si="21"/>
        <v>1422.5921707816756</v>
      </c>
      <c r="S75" s="68">
        <f t="shared" si="21"/>
        <v>901.0507640927797</v>
      </c>
      <c r="T75" s="68">
        <f t="shared" si="21"/>
        <v>0</v>
      </c>
      <c r="U75" s="68" t="e">
        <f t="shared" si="21"/>
        <v>#VALUE!</v>
      </c>
      <c r="V75" s="68">
        <f t="shared" si="21"/>
        <v>2758.2865079038293</v>
      </c>
      <c r="W75" s="68">
        <f t="shared" si="21"/>
        <v>15853.7</v>
      </c>
      <c r="X75" s="69">
        <f t="shared" si="7"/>
        <v>18.02326903313234</v>
      </c>
    </row>
    <row r="76" spans="2:22" ht="13.5" customHeight="1" hidden="1" thickBot="1">
      <c r="B76" s="26" t="s">
        <v>83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47"/>
      <c r="S76" s="48"/>
      <c r="T76" s="49"/>
      <c r="U76" s="50">
        <v>76369.2</v>
      </c>
      <c r="V76" s="51"/>
    </row>
    <row r="77" spans="2:21" s="14" customFormat="1" ht="12.75" customHeight="1" hidden="1" thickBot="1">
      <c r="B77" s="5" t="s">
        <v>84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5">
      <c r="B87" s="24"/>
      <c r="C87" s="18"/>
      <c r="D87" s="2"/>
      <c r="E87" s="2"/>
      <c r="F87" s="2"/>
      <c r="P87" s="18"/>
    </row>
    <row r="88" spans="2:16" ht="15">
      <c r="B88" s="23"/>
      <c r="C88" s="18"/>
      <c r="D88" s="2"/>
      <c r="E88" s="2"/>
      <c r="F88" s="2"/>
      <c r="P88" s="18"/>
    </row>
    <row r="89" spans="2:16" ht="15">
      <c r="B89" s="24"/>
      <c r="C89" s="18"/>
      <c r="D89" s="2"/>
      <c r="E89" s="2"/>
      <c r="F89" s="2"/>
      <c r="P89" s="18"/>
    </row>
    <row r="90" spans="2:16" ht="1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sheetProtection/>
  <mergeCells count="30">
    <mergeCell ref="U10:U13"/>
    <mergeCell ref="V10:V12"/>
    <mergeCell ref="H11:H12"/>
    <mergeCell ref="I11:I12"/>
    <mergeCell ref="C1:Q1"/>
    <mergeCell ref="C2:Q2"/>
    <mergeCell ref="C3:Q3"/>
    <mergeCell ref="C4:Q4"/>
    <mergeCell ref="C5:Q5"/>
    <mergeCell ref="C10:C13"/>
    <mergeCell ref="W10:W12"/>
    <mergeCell ref="X10:X12"/>
    <mergeCell ref="B8:U8"/>
    <mergeCell ref="B9:U9"/>
    <mergeCell ref="S10:S12"/>
    <mergeCell ref="T10:T12"/>
    <mergeCell ref="B10:B13"/>
    <mergeCell ref="P10:P13"/>
    <mergeCell ref="D10:F13"/>
    <mergeCell ref="G10:G13"/>
    <mergeCell ref="H10:J10"/>
    <mergeCell ref="K10:K12"/>
    <mergeCell ref="L10:L12"/>
    <mergeCell ref="M10:O10"/>
    <mergeCell ref="Q10:Q12"/>
    <mergeCell ref="R10:R12"/>
    <mergeCell ref="J11:J12"/>
    <mergeCell ref="M11:M12"/>
    <mergeCell ref="N11:N12"/>
    <mergeCell ref="O11:O12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59"/>
  <sheetViews>
    <sheetView zoomScalePageLayoutView="0" workbookViewId="0" topLeftCell="A1">
      <selection activeCell="AB30" sqref="AB30:AB31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0" t="s">
        <v>119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3" t="s">
        <v>86</v>
      </c>
      <c r="S1" s="33" t="s">
        <v>86</v>
      </c>
      <c r="T1" s="34"/>
    </row>
    <row r="2" spans="2:20" ht="15">
      <c r="B2" s="2"/>
      <c r="C2" s="91" t="s">
        <v>87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33" t="s">
        <v>87</v>
      </c>
      <c r="S2" s="33" t="s">
        <v>87</v>
      </c>
      <c r="T2" s="34"/>
    </row>
    <row r="3" spans="2:20" ht="15">
      <c r="B3" s="2"/>
      <c r="C3" s="91" t="s">
        <v>94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33" t="s">
        <v>88</v>
      </c>
      <c r="S3" s="33" t="s">
        <v>88</v>
      </c>
      <c r="T3" s="34"/>
    </row>
    <row r="4" spans="2:20" ht="15">
      <c r="B4" s="2"/>
      <c r="C4" s="91" t="s">
        <v>128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33" t="s">
        <v>89</v>
      </c>
      <c r="S4" s="33" t="s">
        <v>89</v>
      </c>
      <c r="T4" s="34"/>
    </row>
    <row r="5" spans="2:20" ht="2.25" customHeight="1">
      <c r="B5" s="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 thickBot="1">
      <c r="B8" s="84" t="s">
        <v>124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2:21" ht="19.5" customHeight="1" hidden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2:24" ht="15.75" customHeight="1">
      <c r="B10" s="86" t="s">
        <v>0</v>
      </c>
      <c r="C10" s="76" t="s">
        <v>1</v>
      </c>
      <c r="D10" s="76" t="s">
        <v>2</v>
      </c>
      <c r="E10" s="76"/>
      <c r="F10" s="76"/>
      <c r="G10" s="76" t="s">
        <v>3</v>
      </c>
      <c r="H10" s="76" t="s">
        <v>4</v>
      </c>
      <c r="I10" s="76"/>
      <c r="J10" s="76"/>
      <c r="K10" s="76" t="s">
        <v>5</v>
      </c>
      <c r="L10" s="76" t="s">
        <v>6</v>
      </c>
      <c r="M10" s="76" t="s">
        <v>4</v>
      </c>
      <c r="N10" s="76"/>
      <c r="O10" s="76"/>
      <c r="P10" s="76" t="s">
        <v>1</v>
      </c>
      <c r="Q10" s="76" t="s">
        <v>125</v>
      </c>
      <c r="R10" s="78" t="s">
        <v>7</v>
      </c>
      <c r="S10" s="78" t="s">
        <v>8</v>
      </c>
      <c r="T10" s="78" t="s">
        <v>9</v>
      </c>
      <c r="U10" s="78" t="s">
        <v>10</v>
      </c>
      <c r="V10" s="88" t="s">
        <v>11</v>
      </c>
      <c r="W10" s="80" t="s">
        <v>129</v>
      </c>
      <c r="X10" s="82" t="s">
        <v>120</v>
      </c>
    </row>
    <row r="11" spans="2:24" ht="16.5" customHeight="1">
      <c r="B11" s="87"/>
      <c r="C11" s="77"/>
      <c r="D11" s="77"/>
      <c r="E11" s="77"/>
      <c r="F11" s="77"/>
      <c r="G11" s="77"/>
      <c r="H11" s="77" t="s">
        <v>12</v>
      </c>
      <c r="I11" s="77" t="s">
        <v>13</v>
      </c>
      <c r="J11" s="77" t="s">
        <v>14</v>
      </c>
      <c r="K11" s="77"/>
      <c r="L11" s="77"/>
      <c r="M11" s="77" t="s">
        <v>15</v>
      </c>
      <c r="N11" s="77" t="s">
        <v>13</v>
      </c>
      <c r="O11" s="77" t="s">
        <v>14</v>
      </c>
      <c r="P11" s="77"/>
      <c r="Q11" s="77"/>
      <c r="R11" s="79"/>
      <c r="S11" s="79"/>
      <c r="T11" s="79"/>
      <c r="U11" s="79"/>
      <c r="V11" s="89"/>
      <c r="W11" s="81"/>
      <c r="X11" s="83"/>
    </row>
    <row r="12" spans="2:24" ht="19.5" customHeight="1">
      <c r="B12" s="8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9"/>
      <c r="S12" s="79"/>
      <c r="T12" s="79"/>
      <c r="U12" s="79"/>
      <c r="V12" s="89"/>
      <c r="W12" s="81"/>
      <c r="X12" s="83"/>
    </row>
    <row r="13" spans="2:24" ht="0.75" customHeight="1" hidden="1">
      <c r="B13" s="87"/>
      <c r="C13" s="77"/>
      <c r="D13" s="77"/>
      <c r="E13" s="77"/>
      <c r="F13" s="77"/>
      <c r="G13" s="77"/>
      <c r="H13" s="35"/>
      <c r="I13" s="35"/>
      <c r="J13" s="35"/>
      <c r="K13" s="35"/>
      <c r="L13" s="35"/>
      <c r="M13" s="35"/>
      <c r="N13" s="35"/>
      <c r="O13" s="35"/>
      <c r="P13" s="77"/>
      <c r="Q13" s="45"/>
      <c r="R13" s="52"/>
      <c r="S13" s="52"/>
      <c r="T13" s="53"/>
      <c r="U13" s="79"/>
      <c r="V13" s="44"/>
      <c r="W13" s="44"/>
      <c r="X13" s="58"/>
    </row>
    <row r="14" spans="2:24" ht="16.5" customHeight="1">
      <c r="B14" s="59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64573.56</v>
      </c>
      <c r="G14" s="37">
        <f t="shared" si="0"/>
        <v>75046.1</v>
      </c>
      <c r="H14" s="37">
        <f t="shared" si="0"/>
        <v>64623.8</v>
      </c>
      <c r="I14" s="37">
        <f t="shared" si="0"/>
        <v>8592.3</v>
      </c>
      <c r="J14" s="37">
        <f t="shared" si="0"/>
        <v>1830</v>
      </c>
      <c r="K14" s="38">
        <f t="shared" si="0"/>
        <v>72097</v>
      </c>
      <c r="L14" s="37">
        <f t="shared" si="0"/>
        <v>81498.8</v>
      </c>
      <c r="M14" s="37">
        <f t="shared" si="0"/>
        <v>69454.1</v>
      </c>
      <c r="N14" s="37">
        <f t="shared" si="0"/>
        <v>12044.7</v>
      </c>
      <c r="O14" s="37">
        <f t="shared" si="0"/>
        <v>0</v>
      </c>
      <c r="P14" s="36"/>
      <c r="Q14" s="38">
        <f>Q15+Q16+Q18+Q19</f>
        <v>20005.6</v>
      </c>
      <c r="R14" s="38">
        <f aca="true" t="shared" si="1" ref="R14:W14">R15+R16+R18+R19</f>
        <v>535.4683191384805</v>
      </c>
      <c r="S14" s="38">
        <f t="shared" si="1"/>
        <v>502.4190800460889</v>
      </c>
      <c r="T14" s="38">
        <f t="shared" si="1"/>
        <v>0</v>
      </c>
      <c r="U14" s="38" t="e">
        <f t="shared" si="1"/>
        <v>#VALUE!</v>
      </c>
      <c r="V14" s="38">
        <f t="shared" si="1"/>
        <v>585.8515962928429</v>
      </c>
      <c r="W14" s="38">
        <f t="shared" si="1"/>
        <v>7418.5</v>
      </c>
      <c r="X14" s="60">
        <f>W14/Q14*100</f>
        <v>37.082117007237976</v>
      </c>
    </row>
    <row r="15" spans="2:27" ht="30" customHeight="1">
      <c r="B15" s="61" t="s">
        <v>85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2">M15+N15+O15</f>
        <v>2913</v>
      </c>
      <c r="M15" s="40">
        <v>2913</v>
      </c>
      <c r="N15" s="40"/>
      <c r="O15" s="40"/>
      <c r="P15" s="39" t="s">
        <v>18</v>
      </c>
      <c r="Q15" s="40">
        <v>1000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4"/>
      <c r="U15" s="41">
        <v>942.6</v>
      </c>
      <c r="V15" s="55">
        <f aca="true" t="shared" si="6" ref="V15:V60">M15/U15*100</f>
        <v>309.03882877148317</v>
      </c>
      <c r="W15" s="46">
        <v>399</v>
      </c>
      <c r="X15" s="74">
        <f aca="true" t="shared" si="7" ref="X15:X75">W15/Q15*100</f>
        <v>39.900000000000006</v>
      </c>
      <c r="Z15" s="72"/>
      <c r="AA15" s="4"/>
    </row>
    <row r="16" spans="2:29" ht="19.5" customHeight="1">
      <c r="B16" s="61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16935.6</v>
      </c>
      <c r="R16" s="38">
        <f t="shared" si="4"/>
        <v>102.26531817413466</v>
      </c>
      <c r="S16" s="38">
        <f t="shared" si="5"/>
        <v>99.00751008186232</v>
      </c>
      <c r="T16" s="54"/>
      <c r="U16" s="41">
        <v>26630.9</v>
      </c>
      <c r="V16" s="55">
        <f t="shared" si="6"/>
        <v>169.35214356255327</v>
      </c>
      <c r="W16" s="46">
        <v>6424.5</v>
      </c>
      <c r="X16" s="74">
        <f t="shared" si="7"/>
        <v>37.934882732232694</v>
      </c>
      <c r="AC16" s="2"/>
    </row>
    <row r="17" spans="2:24" ht="12" customHeight="1" hidden="1">
      <c r="B17" s="61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74">M17+N17+O17</f>
        <v>0</v>
      </c>
      <c r="R17" s="38">
        <f t="shared" si="4"/>
        <v>0</v>
      </c>
      <c r="S17" s="38">
        <f t="shared" si="5"/>
        <v>0</v>
      </c>
      <c r="T17" s="54"/>
      <c r="U17" s="41"/>
      <c r="V17" s="55"/>
      <c r="W17" s="46"/>
      <c r="X17" s="74" t="e">
        <f t="shared" si="7"/>
        <v>#DIV/0!</v>
      </c>
    </row>
    <row r="18" spans="2:24" ht="13.5" customHeight="1">
      <c r="B18" s="61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115</v>
      </c>
      <c r="Q18" s="40">
        <v>900</v>
      </c>
      <c r="R18" s="38">
        <f t="shared" si="4"/>
        <v>145.18213098331856</v>
      </c>
      <c r="S18" s="38">
        <f t="shared" si="5"/>
        <v>146.4611855572816</v>
      </c>
      <c r="T18" s="54"/>
      <c r="U18" s="41" t="s">
        <v>21</v>
      </c>
      <c r="V18" s="55"/>
      <c r="W18" s="73"/>
      <c r="X18" s="74">
        <f t="shared" si="7"/>
        <v>0</v>
      </c>
    </row>
    <row r="19" spans="2:24" ht="21" customHeight="1">
      <c r="B19" s="61" t="s">
        <v>25</v>
      </c>
      <c r="C19" s="39"/>
      <c r="D19" s="41">
        <v>21375</v>
      </c>
      <c r="E19" s="41">
        <f>160+834-4889+3694</f>
        <v>-201</v>
      </c>
      <c r="F19" s="40">
        <f>SUM(F20:F29)</f>
        <v>18345.56</v>
      </c>
      <c r="G19" s="40">
        <f t="shared" si="2"/>
        <v>16443.1</v>
      </c>
      <c r="H19" s="40">
        <f>SUM(H20:H29)</f>
        <v>7850.8</v>
      </c>
      <c r="I19" s="40">
        <f>SUM(I20:I29)</f>
        <v>8592.3</v>
      </c>
      <c r="J19" s="40">
        <f>SUM(J20:J29)</f>
        <v>0</v>
      </c>
      <c r="K19" s="40">
        <f>SUM(K20:K29)</f>
        <v>12012</v>
      </c>
      <c r="L19" s="41">
        <f t="shared" si="3"/>
        <v>23397.7</v>
      </c>
      <c r="M19" s="40">
        <f>SUM(M20:M29)</f>
        <v>11353</v>
      </c>
      <c r="N19" s="40">
        <f>SUM(N20:N29)</f>
        <v>12044.7</v>
      </c>
      <c r="O19" s="40">
        <f>SUM(O20:O29)</f>
        <v>0</v>
      </c>
      <c r="P19" s="39" t="s">
        <v>116</v>
      </c>
      <c r="Q19" s="40">
        <v>1170</v>
      </c>
      <c r="R19" s="38">
        <f t="shared" si="4"/>
        <v>153.0035155652927</v>
      </c>
      <c r="S19" s="38">
        <f t="shared" si="5"/>
        <v>144.6094665511795</v>
      </c>
      <c r="T19" s="54"/>
      <c r="U19" s="41">
        <f>SUM(U20:U29)</f>
        <v>10564.800000000001</v>
      </c>
      <c r="V19" s="55">
        <f t="shared" si="6"/>
        <v>107.4606239588066</v>
      </c>
      <c r="W19" s="73">
        <v>595</v>
      </c>
      <c r="X19" s="74">
        <f t="shared" si="7"/>
        <v>50.85470085470085</v>
      </c>
    </row>
    <row r="20" spans="2:24" ht="12.75" customHeight="1" hidden="1">
      <c r="B20" s="61" t="s">
        <v>26</v>
      </c>
      <c r="C20" s="39"/>
      <c r="D20" s="41"/>
      <c r="E20" s="41"/>
      <c r="F20" s="40">
        <v>1500</v>
      </c>
      <c r="G20" s="40">
        <f t="shared" si="2"/>
        <v>1500</v>
      </c>
      <c r="H20" s="40">
        <v>1500</v>
      </c>
      <c r="I20" s="40"/>
      <c r="J20" s="40"/>
      <c r="K20" s="40">
        <v>2060</v>
      </c>
      <c r="L20" s="41">
        <f t="shared" si="3"/>
        <v>1500</v>
      </c>
      <c r="M20" s="40">
        <v>1500</v>
      </c>
      <c r="N20" s="40"/>
      <c r="O20" s="40"/>
      <c r="P20" s="39"/>
      <c r="Q20" s="41">
        <f t="shared" si="8"/>
        <v>1500</v>
      </c>
      <c r="R20" s="38">
        <f t="shared" si="4"/>
        <v>137.33333333333334</v>
      </c>
      <c r="S20" s="38">
        <f t="shared" si="5"/>
        <v>100</v>
      </c>
      <c r="T20" s="54"/>
      <c r="U20" s="41">
        <v>357.4</v>
      </c>
      <c r="V20" s="55">
        <f t="shared" si="6"/>
        <v>419.6978175713487</v>
      </c>
      <c r="W20" s="44"/>
      <c r="X20" s="74">
        <f t="shared" si="7"/>
        <v>0</v>
      </c>
    </row>
    <row r="21" spans="2:24" ht="13.5" customHeight="1" hidden="1">
      <c r="B21" s="61" t="s">
        <v>27</v>
      </c>
      <c r="C21" s="39"/>
      <c r="D21" s="41"/>
      <c r="E21" s="41"/>
      <c r="F21" s="40">
        <v>176</v>
      </c>
      <c r="G21" s="40">
        <f t="shared" si="2"/>
        <v>176</v>
      </c>
      <c r="H21" s="40">
        <v>100</v>
      </c>
      <c r="I21" s="40">
        <v>76</v>
      </c>
      <c r="J21" s="40"/>
      <c r="K21" s="40"/>
      <c r="L21" s="41">
        <f t="shared" si="3"/>
        <v>83</v>
      </c>
      <c r="M21" s="40"/>
      <c r="N21" s="40">
        <v>83</v>
      </c>
      <c r="O21" s="40"/>
      <c r="P21" s="39"/>
      <c r="Q21" s="41">
        <f t="shared" si="8"/>
        <v>83</v>
      </c>
      <c r="R21" s="38">
        <f t="shared" si="4"/>
        <v>0</v>
      </c>
      <c r="S21" s="38">
        <f t="shared" si="5"/>
        <v>0</v>
      </c>
      <c r="T21" s="54"/>
      <c r="U21" s="41">
        <v>69</v>
      </c>
      <c r="V21" s="55">
        <f t="shared" si="6"/>
        <v>0</v>
      </c>
      <c r="W21" s="44"/>
      <c r="X21" s="74">
        <f t="shared" si="7"/>
        <v>0</v>
      </c>
    </row>
    <row r="22" spans="2:24" ht="12.75" customHeight="1" hidden="1">
      <c r="B22" s="61" t="s">
        <v>28</v>
      </c>
      <c r="C22" s="39"/>
      <c r="D22" s="41"/>
      <c r="E22" s="41"/>
      <c r="F22" s="41">
        <v>2024.76</v>
      </c>
      <c r="G22" s="40">
        <f t="shared" si="2"/>
        <v>2034.8</v>
      </c>
      <c r="H22" s="41"/>
      <c r="I22" s="41">
        <v>2034.8</v>
      </c>
      <c r="J22" s="41"/>
      <c r="K22" s="41"/>
      <c r="L22" s="41">
        <f t="shared" si="3"/>
        <v>5309.7</v>
      </c>
      <c r="M22" s="41"/>
      <c r="N22" s="41">
        <f>390.9+1599.8+389+10+2920</f>
        <v>5309.7</v>
      </c>
      <c r="O22" s="41"/>
      <c r="P22" s="39"/>
      <c r="Q22" s="41">
        <f t="shared" si="8"/>
        <v>5309.7</v>
      </c>
      <c r="R22" s="38"/>
      <c r="S22" s="38"/>
      <c r="T22" s="54"/>
      <c r="U22" s="41">
        <v>976.5</v>
      </c>
      <c r="V22" s="55">
        <f t="shared" si="6"/>
        <v>0</v>
      </c>
      <c r="W22" s="44"/>
      <c r="X22" s="74">
        <f t="shared" si="7"/>
        <v>0</v>
      </c>
    </row>
    <row r="23" spans="2:24" ht="12.75" customHeight="1" hidden="1">
      <c r="B23" s="61" t="s">
        <v>29</v>
      </c>
      <c r="C23" s="39"/>
      <c r="D23" s="41"/>
      <c r="E23" s="41"/>
      <c r="F23" s="41">
        <v>1871.8</v>
      </c>
      <c r="G23" s="40">
        <f t="shared" si="2"/>
        <v>0</v>
      </c>
      <c r="H23" s="41"/>
      <c r="I23" s="41"/>
      <c r="J23" s="41"/>
      <c r="K23" s="41"/>
      <c r="L23" s="41">
        <f t="shared" si="3"/>
        <v>0</v>
      </c>
      <c r="M23" s="41"/>
      <c r="N23" s="41"/>
      <c r="O23" s="41"/>
      <c r="P23" s="39"/>
      <c r="Q23" s="41">
        <f t="shared" si="8"/>
        <v>0</v>
      </c>
      <c r="R23" s="38"/>
      <c r="S23" s="38"/>
      <c r="T23" s="54"/>
      <c r="U23" s="41">
        <v>311.4</v>
      </c>
      <c r="V23" s="55">
        <f t="shared" si="6"/>
        <v>0</v>
      </c>
      <c r="W23" s="44"/>
      <c r="X23" s="74" t="e">
        <f t="shared" si="7"/>
        <v>#DIV/0!</v>
      </c>
    </row>
    <row r="24" spans="2:24" ht="12.75" customHeight="1" hidden="1">
      <c r="B24" s="61" t="s">
        <v>30</v>
      </c>
      <c r="C24" s="39"/>
      <c r="D24" s="41"/>
      <c r="E24" s="41"/>
      <c r="F24" s="41">
        <v>6218</v>
      </c>
      <c r="G24" s="40">
        <f t="shared" si="2"/>
        <v>6481.5</v>
      </c>
      <c r="H24" s="41"/>
      <c r="I24" s="41">
        <v>6481.5</v>
      </c>
      <c r="J24" s="41"/>
      <c r="K24" s="41"/>
      <c r="L24" s="41">
        <f t="shared" si="3"/>
        <v>6652</v>
      </c>
      <c r="M24" s="41"/>
      <c r="N24" s="41">
        <v>6652</v>
      </c>
      <c r="O24" s="41"/>
      <c r="P24" s="39"/>
      <c r="Q24" s="41">
        <f t="shared" si="8"/>
        <v>6652</v>
      </c>
      <c r="R24" s="38"/>
      <c r="S24" s="38"/>
      <c r="T24" s="54"/>
      <c r="U24" s="41">
        <v>2079.9</v>
      </c>
      <c r="V24" s="55">
        <f t="shared" si="6"/>
        <v>0</v>
      </c>
      <c r="W24" s="44"/>
      <c r="X24" s="74">
        <f t="shared" si="7"/>
        <v>0</v>
      </c>
    </row>
    <row r="25" spans="2:24" ht="12" customHeight="1" hidden="1">
      <c r="B25" s="61" t="s">
        <v>31</v>
      </c>
      <c r="C25" s="39"/>
      <c r="D25" s="41"/>
      <c r="E25" s="41"/>
      <c r="F25" s="41">
        <v>1555</v>
      </c>
      <c r="G25" s="40">
        <f t="shared" si="2"/>
        <v>1250.8</v>
      </c>
      <c r="H25" s="41">
        <v>1250.8</v>
      </c>
      <c r="I25" s="41"/>
      <c r="J25" s="41"/>
      <c r="K25" s="41"/>
      <c r="L25" s="41">
        <f t="shared" si="3"/>
        <v>0</v>
      </c>
      <c r="M25" s="41"/>
      <c r="N25" s="41"/>
      <c r="O25" s="41"/>
      <c r="P25" s="39"/>
      <c r="Q25" s="41">
        <f t="shared" si="8"/>
        <v>0</v>
      </c>
      <c r="R25" s="38">
        <f t="shared" si="4"/>
        <v>0</v>
      </c>
      <c r="S25" s="38">
        <f t="shared" si="5"/>
        <v>0</v>
      </c>
      <c r="T25" s="54"/>
      <c r="U25" s="41">
        <v>3897.1</v>
      </c>
      <c r="V25" s="55">
        <f t="shared" si="6"/>
        <v>0</v>
      </c>
      <c r="W25" s="44"/>
      <c r="X25" s="74" t="e">
        <f t="shared" si="7"/>
        <v>#DIV/0!</v>
      </c>
    </row>
    <row r="26" spans="2:24" ht="11.25" customHeight="1" hidden="1">
      <c r="B26" s="61" t="s">
        <v>32</v>
      </c>
      <c r="C26" s="39"/>
      <c r="D26" s="41"/>
      <c r="E26" s="41"/>
      <c r="F26" s="41"/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/>
      <c r="S26" s="38"/>
      <c r="T26" s="54"/>
      <c r="U26" s="41">
        <v>2166.8</v>
      </c>
      <c r="V26" s="55">
        <f t="shared" si="6"/>
        <v>0</v>
      </c>
      <c r="W26" s="44"/>
      <c r="X26" s="74" t="e">
        <f t="shared" si="7"/>
        <v>#DIV/0!</v>
      </c>
    </row>
    <row r="27" spans="2:24" ht="12.75" customHeight="1" hidden="1">
      <c r="B27" s="61" t="s">
        <v>33</v>
      </c>
      <c r="C27" s="39"/>
      <c r="D27" s="41"/>
      <c r="E27" s="41"/>
      <c r="F27" s="41">
        <v>5000</v>
      </c>
      <c r="G27" s="40">
        <f t="shared" si="2"/>
        <v>5000</v>
      </c>
      <c r="H27" s="41">
        <v>5000</v>
      </c>
      <c r="I27" s="41"/>
      <c r="J27" s="41"/>
      <c r="K27" s="41">
        <v>9952</v>
      </c>
      <c r="L27" s="41">
        <f t="shared" si="3"/>
        <v>9853</v>
      </c>
      <c r="M27" s="41">
        <v>9853</v>
      </c>
      <c r="N27" s="41"/>
      <c r="O27" s="41"/>
      <c r="P27" s="39"/>
      <c r="Q27" s="41">
        <f t="shared" si="8"/>
        <v>9853</v>
      </c>
      <c r="R27" s="38">
        <f t="shared" si="4"/>
        <v>199.04</v>
      </c>
      <c r="S27" s="38">
        <f t="shared" si="5"/>
        <v>197.06</v>
      </c>
      <c r="T27" s="54"/>
      <c r="U27" s="41">
        <v>706.7</v>
      </c>
      <c r="V27" s="55">
        <f t="shared" si="6"/>
        <v>1394.2266874204047</v>
      </c>
      <c r="W27" s="44"/>
      <c r="X27" s="74">
        <f t="shared" si="7"/>
        <v>0</v>
      </c>
    </row>
    <row r="28" spans="2:24" ht="3" customHeight="1" hidden="1">
      <c r="B28" s="61" t="s">
        <v>34</v>
      </c>
      <c r="C28" s="39"/>
      <c r="D28" s="41"/>
      <c r="E28" s="41"/>
      <c r="F28" s="41"/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 t="e">
        <f t="shared" si="4"/>
        <v>#DIV/0!</v>
      </c>
      <c r="S28" s="38" t="e">
        <f t="shared" si="5"/>
        <v>#DIV/0!</v>
      </c>
      <c r="T28" s="54"/>
      <c r="U28" s="41"/>
      <c r="V28" s="55" t="e">
        <f t="shared" si="6"/>
        <v>#DIV/0!</v>
      </c>
      <c r="W28" s="44"/>
      <c r="X28" s="74" t="e">
        <f t="shared" si="7"/>
        <v>#DIV/0!</v>
      </c>
    </row>
    <row r="29" spans="2:24" ht="15" customHeight="1" hidden="1">
      <c r="B29" s="61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4"/>
      <c r="U29" s="41"/>
      <c r="V29" s="55" t="e">
        <f t="shared" si="6"/>
        <v>#DIV/0!</v>
      </c>
      <c r="W29" s="44"/>
      <c r="X29" s="74" t="e">
        <f t="shared" si="7"/>
        <v>#DIV/0!</v>
      </c>
    </row>
    <row r="30" spans="2:24" ht="15" customHeight="1">
      <c r="B30" s="59" t="s">
        <v>97</v>
      </c>
      <c r="C30" s="36" t="s">
        <v>96</v>
      </c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6"/>
      <c r="Q30" s="38">
        <f>Q31</f>
        <v>1095.8</v>
      </c>
      <c r="R30" s="38">
        <f aca="true" t="shared" si="9" ref="R30:W30">R31</f>
        <v>0</v>
      </c>
      <c r="S30" s="38">
        <f t="shared" si="9"/>
        <v>0</v>
      </c>
      <c r="T30" s="38">
        <f t="shared" si="9"/>
        <v>0</v>
      </c>
      <c r="U30" s="38">
        <f t="shared" si="9"/>
        <v>0</v>
      </c>
      <c r="V30" s="38">
        <f t="shared" si="9"/>
        <v>0</v>
      </c>
      <c r="W30" s="38">
        <f t="shared" si="9"/>
        <v>286.6</v>
      </c>
      <c r="X30" s="74">
        <f t="shared" si="7"/>
        <v>26.15440773863844</v>
      </c>
    </row>
    <row r="31" spans="2:24" ht="15" customHeight="1">
      <c r="B31" s="63" t="s">
        <v>99</v>
      </c>
      <c r="C31" s="39"/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39" t="s">
        <v>98</v>
      </c>
      <c r="Q31" s="40">
        <v>1095.8</v>
      </c>
      <c r="R31" s="38"/>
      <c r="S31" s="38"/>
      <c r="T31" s="54"/>
      <c r="U31" s="41"/>
      <c r="V31" s="55"/>
      <c r="W31" s="46">
        <v>286.6</v>
      </c>
      <c r="X31" s="74">
        <f t="shared" si="7"/>
        <v>26.15440773863844</v>
      </c>
    </row>
    <row r="32" spans="2:24" ht="25.5" customHeight="1">
      <c r="B32" s="59" t="s">
        <v>36</v>
      </c>
      <c r="C32" s="36" t="s">
        <v>37</v>
      </c>
      <c r="D32" s="37">
        <f>SUM(D34:D36)</f>
        <v>900</v>
      </c>
      <c r="E32" s="37">
        <f>SUM(E34:E36)</f>
        <v>0</v>
      </c>
      <c r="F32" s="37">
        <f>SUM(F34:F36)</f>
        <v>508.2</v>
      </c>
      <c r="G32" s="37">
        <f>SUM(G34:G34)</f>
        <v>1315.6</v>
      </c>
      <c r="H32" s="37">
        <f>SUM(H34:H34)</f>
        <v>1315.6</v>
      </c>
      <c r="I32" s="37">
        <f>SUM(I34:I34)</f>
        <v>0</v>
      </c>
      <c r="J32" s="37">
        <f>SUM(J34:J34)</f>
        <v>0</v>
      </c>
      <c r="K32" s="37">
        <f>SUM(K34:K36)</f>
        <v>2460.7</v>
      </c>
      <c r="L32" s="37">
        <f>SUM(L34:L36)</f>
        <v>1440</v>
      </c>
      <c r="M32" s="37">
        <f>SUM(M34:M36)</f>
        <v>1440</v>
      </c>
      <c r="N32" s="37">
        <f>SUM(N34:N36)</f>
        <v>0</v>
      </c>
      <c r="O32" s="37">
        <f>SUM(O34:O36)</f>
        <v>0</v>
      </c>
      <c r="P32" s="36"/>
      <c r="Q32" s="38">
        <f>Q34+Q37+Q33</f>
        <v>520</v>
      </c>
      <c r="R32" s="38">
        <f aca="true" t="shared" si="10" ref="R32:W32">R34+R37+R33</f>
        <v>187.0401337792642</v>
      </c>
      <c r="S32" s="38">
        <f t="shared" si="10"/>
        <v>109.45576162967467</v>
      </c>
      <c r="T32" s="38">
        <f t="shared" si="10"/>
        <v>0</v>
      </c>
      <c r="U32" s="38">
        <f t="shared" si="10"/>
        <v>258.6</v>
      </c>
      <c r="V32" s="38">
        <f t="shared" si="10"/>
        <v>556.844547563805</v>
      </c>
      <c r="W32" s="38">
        <f t="shared" si="10"/>
        <v>101.1</v>
      </c>
      <c r="X32" s="74">
        <f t="shared" si="7"/>
        <v>19.442307692307693</v>
      </c>
    </row>
    <row r="33" spans="2:24" ht="25.5" customHeight="1">
      <c r="B33" s="64" t="s">
        <v>118</v>
      </c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 t="s">
        <v>117</v>
      </c>
      <c r="Q33" s="40">
        <v>20</v>
      </c>
      <c r="R33" s="38"/>
      <c r="S33" s="38"/>
      <c r="T33" s="56"/>
      <c r="U33" s="37"/>
      <c r="V33" s="55"/>
      <c r="W33" s="44"/>
      <c r="X33" s="74">
        <f t="shared" si="7"/>
        <v>0</v>
      </c>
    </row>
    <row r="34" spans="2:24" ht="37.5" customHeight="1">
      <c r="B34" s="61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300</v>
      </c>
      <c r="R34" s="38">
        <f t="shared" si="4"/>
        <v>187.0401337792642</v>
      </c>
      <c r="S34" s="38">
        <f t="shared" si="5"/>
        <v>109.45576162967467</v>
      </c>
      <c r="T34" s="54"/>
      <c r="U34" s="41">
        <v>258.6</v>
      </c>
      <c r="V34" s="55">
        <f t="shared" si="6"/>
        <v>556.844547563805</v>
      </c>
      <c r="W34" s="46">
        <v>0</v>
      </c>
      <c r="X34" s="74">
        <f t="shared" si="7"/>
        <v>0</v>
      </c>
    </row>
    <row r="35" spans="2:24" ht="15" customHeight="1" hidden="1">
      <c r="B35" s="61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4"/>
      <c r="U35" s="41"/>
      <c r="V35" s="55" t="e">
        <f t="shared" si="6"/>
        <v>#DIV/0!</v>
      </c>
      <c r="W35" s="44"/>
      <c r="X35" s="74" t="e">
        <f t="shared" si="7"/>
        <v>#DIV/0!</v>
      </c>
    </row>
    <row r="36" spans="2:24" ht="23.25" customHeight="1" hidden="1">
      <c r="B36" s="61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4"/>
      <c r="U36" s="41"/>
      <c r="V36" s="55" t="e">
        <f t="shared" si="6"/>
        <v>#DIV/0!</v>
      </c>
      <c r="W36" s="44"/>
      <c r="X36" s="74" t="e">
        <f t="shared" si="7"/>
        <v>#DIV/0!</v>
      </c>
    </row>
    <row r="37" spans="2:24" ht="23.25" customHeight="1">
      <c r="B37" s="61" t="s">
        <v>40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200</v>
      </c>
      <c r="R37" s="38"/>
      <c r="S37" s="38"/>
      <c r="T37" s="54"/>
      <c r="U37" s="41"/>
      <c r="V37" s="55"/>
      <c r="W37" s="46">
        <v>101.1</v>
      </c>
      <c r="X37" s="74">
        <f t="shared" si="7"/>
        <v>50.55</v>
      </c>
    </row>
    <row r="38" spans="2:24" ht="15" customHeight="1">
      <c r="B38" s="59" t="s">
        <v>44</v>
      </c>
      <c r="C38" s="36" t="s">
        <v>45</v>
      </c>
      <c r="D38" s="37">
        <f>SUM(D39:D44)</f>
        <v>4720</v>
      </c>
      <c r="E38" s="37">
        <f>SUM(E39:E44)</f>
        <v>0</v>
      </c>
      <c r="F38" s="37" t="e">
        <f>F39+#REF!+#REF!+#REF!+#REF!+F44</f>
        <v>#REF!</v>
      </c>
      <c r="G38" s="37" t="e">
        <f>G39+#REF!+#REF!+#REF!+#REF!+G44</f>
        <v>#REF!</v>
      </c>
      <c r="H38" s="37" t="e">
        <f>H39+#REF!+#REF!+#REF!+#REF!+H44</f>
        <v>#REF!</v>
      </c>
      <c r="I38" s="37" t="e">
        <f>I39+#REF!+#REF!+#REF!+#REF!+I44</f>
        <v>#REF!</v>
      </c>
      <c r="J38" s="37" t="e">
        <f>J39+#REF!+#REF!+#REF!+#REF!+J44</f>
        <v>#REF!</v>
      </c>
      <c r="K38" s="37" t="e">
        <f>K39+#REF!+#REF!+#REF!+#REF!+K44+#REF!</f>
        <v>#REF!</v>
      </c>
      <c r="L38" s="37" t="e">
        <f>L39+#REF!+#REF!+#REF!+#REF!+L44+#REF!</f>
        <v>#REF!</v>
      </c>
      <c r="M38" s="37" t="e">
        <f>M39+#REF!+#REF!+#REF!+#REF!+M44+#REF!</f>
        <v>#REF!</v>
      </c>
      <c r="N38" s="37" t="e">
        <f>N39+#REF!+#REF!+#REF!+#REF!+N44+#REF!</f>
        <v>#REF!</v>
      </c>
      <c r="O38" s="37" t="e">
        <f>O39+#REF!+#REF!+#REF!+#REF!+O44+#REF!</f>
        <v>#REF!</v>
      </c>
      <c r="P38" s="36"/>
      <c r="Q38" s="38">
        <f>Q40+Q43+Q44+Q42</f>
        <v>7630</v>
      </c>
      <c r="R38" s="38">
        <f>R40+R43+R44</f>
        <v>267.0886075949367</v>
      </c>
      <c r="S38" s="38">
        <f>S40+S43+S44</f>
        <v>100</v>
      </c>
      <c r="T38" s="38">
        <f>T40+T43+T44</f>
        <v>0</v>
      </c>
      <c r="U38" s="38">
        <f>U40+U43+U44</f>
        <v>630</v>
      </c>
      <c r="V38" s="38">
        <f>V40+V43+V44</f>
        <v>1253.968253968254</v>
      </c>
      <c r="W38" s="38">
        <f>W40+W43+W44+W42</f>
        <v>919.8</v>
      </c>
      <c r="X38" s="74">
        <f t="shared" si="7"/>
        <v>12.055045871559631</v>
      </c>
    </row>
    <row r="39" spans="2:24" ht="12" customHeight="1" hidden="1">
      <c r="B39" s="61" t="s">
        <v>46</v>
      </c>
      <c r="C39" s="39" t="s">
        <v>47</v>
      </c>
      <c r="D39" s="41">
        <v>2820</v>
      </c>
      <c r="E39" s="41"/>
      <c r="F39" s="41"/>
      <c r="G39" s="40">
        <f t="shared" si="2"/>
        <v>138</v>
      </c>
      <c r="H39" s="41">
        <v>138</v>
      </c>
      <c r="I39" s="41"/>
      <c r="J39" s="41"/>
      <c r="K39" s="41"/>
      <c r="L39" s="41">
        <f t="shared" si="3"/>
        <v>0</v>
      </c>
      <c r="M39" s="41"/>
      <c r="N39" s="41"/>
      <c r="O39" s="41"/>
      <c r="P39" s="39" t="s">
        <v>47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>
        <v>1880.3</v>
      </c>
      <c r="V39" s="55">
        <f t="shared" si="6"/>
        <v>0</v>
      </c>
      <c r="W39" s="44"/>
      <c r="X39" s="74" t="e">
        <f t="shared" si="7"/>
        <v>#DIV/0!</v>
      </c>
    </row>
    <row r="40" spans="2:24" ht="36.75" customHeight="1">
      <c r="B40" s="61" t="s">
        <v>107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106</v>
      </c>
      <c r="Q40" s="40">
        <v>100</v>
      </c>
      <c r="R40" s="38"/>
      <c r="S40" s="38"/>
      <c r="T40" s="54"/>
      <c r="U40" s="41"/>
      <c r="V40" s="55"/>
      <c r="W40" s="44"/>
      <c r="X40" s="74">
        <f t="shared" si="7"/>
        <v>0</v>
      </c>
    </row>
    <row r="41" spans="2:24" ht="16.5" customHeight="1" hidden="1">
      <c r="B41" s="61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4"/>
      <c r="U41" s="41">
        <v>155.6</v>
      </c>
      <c r="V41" s="55">
        <f t="shared" si="6"/>
        <v>160.66838046272494</v>
      </c>
      <c r="W41" s="44"/>
      <c r="X41" s="74">
        <f t="shared" si="7"/>
        <v>0</v>
      </c>
    </row>
    <row r="42" spans="2:24" ht="16.5" customHeight="1">
      <c r="B42" s="61" t="s">
        <v>121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49</v>
      </c>
      <c r="Q42" s="40">
        <v>3210</v>
      </c>
      <c r="R42" s="38"/>
      <c r="S42" s="38"/>
      <c r="T42" s="54"/>
      <c r="U42" s="41"/>
      <c r="V42" s="55"/>
      <c r="W42" s="46">
        <v>205.7</v>
      </c>
      <c r="X42" s="74">
        <f t="shared" si="7"/>
        <v>6.40809968847352</v>
      </c>
    </row>
    <row r="43" spans="2:24" ht="16.5" customHeight="1">
      <c r="B43" s="61" t="s">
        <v>112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108</v>
      </c>
      <c r="Q43" s="40">
        <v>800</v>
      </c>
      <c r="R43" s="38"/>
      <c r="S43" s="38"/>
      <c r="T43" s="54"/>
      <c r="U43" s="41"/>
      <c r="V43" s="55"/>
      <c r="W43" s="46">
        <v>278.6</v>
      </c>
      <c r="X43" s="74">
        <f t="shared" si="7"/>
        <v>34.825</v>
      </c>
    </row>
    <row r="44" spans="2:24" ht="26.25" customHeight="1">
      <c r="B44" s="61" t="s">
        <v>50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51</v>
      </c>
      <c r="Q44" s="40">
        <v>3520</v>
      </c>
      <c r="R44" s="38">
        <f t="shared" si="4"/>
        <v>267.0886075949367</v>
      </c>
      <c r="S44" s="38">
        <f t="shared" si="5"/>
        <v>100</v>
      </c>
      <c r="T44" s="54"/>
      <c r="U44" s="41">
        <v>630</v>
      </c>
      <c r="V44" s="55">
        <f t="shared" si="6"/>
        <v>1253.968253968254</v>
      </c>
      <c r="W44" s="46">
        <v>435.5</v>
      </c>
      <c r="X44" s="74">
        <f t="shared" si="7"/>
        <v>12.37215909090909</v>
      </c>
    </row>
    <row r="45" spans="2:24" ht="0.75" customHeight="1" hidden="1">
      <c r="B45" s="61" t="s">
        <v>52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4"/>
      <c r="U45" s="41">
        <v>630</v>
      </c>
      <c r="V45" s="55">
        <f t="shared" si="6"/>
        <v>142.85714285714286</v>
      </c>
      <c r="W45" s="44"/>
      <c r="X45" s="74">
        <f t="shared" si="7"/>
        <v>0</v>
      </c>
    </row>
    <row r="46" spans="2:24" ht="12.75" customHeight="1" hidden="1">
      <c r="B46" s="61" t="s">
        <v>53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4"/>
      <c r="U46" s="41"/>
      <c r="V46" s="55"/>
      <c r="W46" s="44"/>
      <c r="X46" s="74">
        <f t="shared" si="7"/>
        <v>0</v>
      </c>
    </row>
    <row r="47" spans="2:24" ht="13.5" customHeight="1">
      <c r="B47" s="59" t="s">
        <v>54</v>
      </c>
      <c r="C47" s="36" t="s">
        <v>55</v>
      </c>
      <c r="D47" s="37">
        <f aca="true" t="shared" si="11" ref="D47:O47">SUM(D49:D50)</f>
        <v>53545</v>
      </c>
      <c r="E47" s="37">
        <f t="shared" si="11"/>
        <v>-5700</v>
      </c>
      <c r="F47" s="37">
        <f t="shared" si="11"/>
        <v>127031.4</v>
      </c>
      <c r="G47" s="37">
        <f t="shared" si="11"/>
        <v>8995.800000000003</v>
      </c>
      <c r="H47" s="37">
        <f t="shared" si="11"/>
        <v>7995.800000000003</v>
      </c>
      <c r="I47" s="37">
        <f t="shared" si="11"/>
        <v>1000</v>
      </c>
      <c r="J47" s="37">
        <f t="shared" si="11"/>
        <v>0</v>
      </c>
      <c r="K47" s="37">
        <f t="shared" si="11"/>
        <v>38660.3</v>
      </c>
      <c r="L47" s="37">
        <f t="shared" si="11"/>
        <v>8239</v>
      </c>
      <c r="M47" s="37">
        <f t="shared" si="11"/>
        <v>8239</v>
      </c>
      <c r="N47" s="37">
        <f t="shared" si="11"/>
        <v>0</v>
      </c>
      <c r="O47" s="37">
        <f t="shared" si="11"/>
        <v>0</v>
      </c>
      <c r="P47" s="36"/>
      <c r="Q47" s="38">
        <f>Q48+Q49+Q50</f>
        <v>143589.1</v>
      </c>
      <c r="R47" s="38">
        <f aca="true" t="shared" si="12" ref="R47:W47">R48+R49+R50</f>
        <v>16.26228770104304</v>
      </c>
      <c r="S47" s="38">
        <f t="shared" si="12"/>
        <v>0</v>
      </c>
      <c r="T47" s="38">
        <f t="shared" si="12"/>
        <v>0</v>
      </c>
      <c r="U47" s="38">
        <f t="shared" si="12"/>
        <v>103230.5</v>
      </c>
      <c r="V47" s="38">
        <f t="shared" si="12"/>
        <v>0</v>
      </c>
      <c r="W47" s="38">
        <f t="shared" si="12"/>
        <v>17221.399999999998</v>
      </c>
      <c r="X47" s="74">
        <f t="shared" si="7"/>
        <v>11.993528756709248</v>
      </c>
    </row>
    <row r="48" spans="2:24" ht="15" customHeight="1">
      <c r="B48" s="64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114603.7</v>
      </c>
      <c r="R48" s="38"/>
      <c r="S48" s="38"/>
      <c r="T48" s="56"/>
      <c r="U48" s="37"/>
      <c r="V48" s="55"/>
      <c r="W48" s="46">
        <v>4475.9</v>
      </c>
      <c r="X48" s="74">
        <f t="shared" si="7"/>
        <v>3.905545806985289</v>
      </c>
    </row>
    <row r="49" spans="2:24" ht="15" customHeight="1">
      <c r="B49" s="61" t="s">
        <v>56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57</v>
      </c>
      <c r="Q49" s="40">
        <v>8500</v>
      </c>
      <c r="R49" s="38">
        <f t="shared" si="4"/>
        <v>16.26228770104304</v>
      </c>
      <c r="S49" s="38">
        <f t="shared" si="5"/>
        <v>0</v>
      </c>
      <c r="T49" s="54"/>
      <c r="U49" s="41">
        <v>103230.5</v>
      </c>
      <c r="V49" s="55">
        <f t="shared" si="6"/>
        <v>0</v>
      </c>
      <c r="W49" s="46">
        <v>4311.7</v>
      </c>
      <c r="X49" s="74">
        <f t="shared" si="7"/>
        <v>50.72588235294118</v>
      </c>
    </row>
    <row r="50" spans="2:24" ht="18" customHeight="1">
      <c r="B50" s="61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58</v>
      </c>
      <c r="Q50" s="40">
        <v>20485.4</v>
      </c>
      <c r="R50" s="38"/>
      <c r="S50" s="38"/>
      <c r="T50" s="54"/>
      <c r="U50" s="41"/>
      <c r="V50" s="55"/>
      <c r="W50" s="46">
        <v>8433.8</v>
      </c>
      <c r="X50" s="74">
        <f t="shared" si="7"/>
        <v>41.169808741835645</v>
      </c>
    </row>
    <row r="51" spans="2:24" ht="12.75" customHeight="1" hidden="1">
      <c r="B51" s="61" t="s">
        <v>59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4"/>
      <c r="U51" s="41">
        <v>3635.7</v>
      </c>
      <c r="V51" s="55">
        <f t="shared" si="6"/>
        <v>1878.0427428005612</v>
      </c>
      <c r="W51" s="44"/>
      <c r="X51" s="74">
        <f t="shared" si="7"/>
        <v>0</v>
      </c>
    </row>
    <row r="52" spans="2:24" ht="12.75" customHeight="1" hidden="1">
      <c r="B52" s="61" t="s">
        <v>60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4"/>
      <c r="U52" s="41"/>
      <c r="V52" s="55" t="e">
        <f t="shared" si="6"/>
        <v>#DIV/0!</v>
      </c>
      <c r="W52" s="44"/>
      <c r="X52" s="74" t="e">
        <f t="shared" si="7"/>
        <v>#DIV/0!</v>
      </c>
    </row>
    <row r="53" spans="2:24" ht="11.25" customHeight="1" hidden="1">
      <c r="B53" s="61" t="s">
        <v>61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4"/>
      <c r="U53" s="41">
        <v>4052.8</v>
      </c>
      <c r="V53" s="55"/>
      <c r="W53" s="44"/>
      <c r="X53" s="74" t="e">
        <f t="shared" si="7"/>
        <v>#DIV/0!</v>
      </c>
    </row>
    <row r="54" spans="2:24" ht="13.5" customHeight="1" hidden="1">
      <c r="B54" s="61" t="s">
        <v>62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4"/>
      <c r="U54" s="41">
        <v>6679.7</v>
      </c>
      <c r="V54" s="55">
        <f t="shared" si="6"/>
        <v>189.64923574412026</v>
      </c>
      <c r="W54" s="44"/>
      <c r="X54" s="74">
        <f t="shared" si="7"/>
        <v>0</v>
      </c>
    </row>
    <row r="55" spans="2:24" ht="13.5" customHeight="1" hidden="1">
      <c r="B55" s="61" t="s">
        <v>63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4"/>
      <c r="U55" s="41">
        <v>7258.2</v>
      </c>
      <c r="V55" s="55">
        <f t="shared" si="6"/>
        <v>179.5486484252294</v>
      </c>
      <c r="W55" s="44"/>
      <c r="X55" s="74">
        <f t="shared" si="7"/>
        <v>0</v>
      </c>
    </row>
    <row r="56" spans="2:24" ht="11.25" customHeight="1" hidden="1">
      <c r="B56" s="61" t="s">
        <v>64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4"/>
      <c r="U56" s="41">
        <v>59619.5</v>
      </c>
      <c r="V56" s="55">
        <f t="shared" si="6"/>
        <v>0</v>
      </c>
      <c r="W56" s="44"/>
      <c r="X56" s="74" t="e">
        <f t="shared" si="7"/>
        <v>#DIV/0!</v>
      </c>
    </row>
    <row r="57" spans="2:24" ht="15.75" customHeight="1">
      <c r="B57" s="59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>Q58</f>
        <v>588</v>
      </c>
      <c r="R57" s="38">
        <f aca="true" t="shared" si="13" ref="R57:W57">R58</f>
        <v>0</v>
      </c>
      <c r="S57" s="38">
        <f t="shared" si="13"/>
        <v>0</v>
      </c>
      <c r="T57" s="38">
        <f t="shared" si="13"/>
        <v>0</v>
      </c>
      <c r="U57" s="38">
        <f t="shared" si="13"/>
        <v>0</v>
      </c>
      <c r="V57" s="38">
        <f t="shared" si="13"/>
        <v>0</v>
      </c>
      <c r="W57" s="38">
        <f t="shared" si="13"/>
        <v>161.6</v>
      </c>
      <c r="X57" s="74">
        <f t="shared" si="7"/>
        <v>27.48299319727891</v>
      </c>
    </row>
    <row r="58" spans="2:24" ht="15" customHeight="1">
      <c r="B58" s="61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588</v>
      </c>
      <c r="R58" s="38"/>
      <c r="S58" s="38"/>
      <c r="T58" s="54"/>
      <c r="U58" s="41"/>
      <c r="V58" s="55"/>
      <c r="W58" s="46">
        <v>161.6</v>
      </c>
      <c r="X58" s="74">
        <f t="shared" si="7"/>
        <v>27.48299319727891</v>
      </c>
    </row>
    <row r="59" spans="2:24" ht="28.5" customHeight="1">
      <c r="B59" s="59" t="s">
        <v>65</v>
      </c>
      <c r="C59" s="36" t="s">
        <v>66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4" ref="G59:O59">SUM(G60:G63)</f>
        <v>9716.8</v>
      </c>
      <c r="H59" s="37">
        <f t="shared" si="14"/>
        <v>7876.799999999999</v>
      </c>
      <c r="I59" s="37">
        <f t="shared" si="14"/>
        <v>1840</v>
      </c>
      <c r="J59" s="37">
        <f t="shared" si="14"/>
        <v>0</v>
      </c>
      <c r="K59" s="37">
        <f t="shared" si="14"/>
        <v>10772.8</v>
      </c>
      <c r="L59" s="37">
        <f t="shared" si="14"/>
        <v>8669.3</v>
      </c>
      <c r="M59" s="37">
        <f t="shared" si="14"/>
        <v>8340</v>
      </c>
      <c r="N59" s="37">
        <f t="shared" si="14"/>
        <v>329.3</v>
      </c>
      <c r="O59" s="37">
        <f t="shared" si="14"/>
        <v>0</v>
      </c>
      <c r="P59" s="36"/>
      <c r="Q59" s="38">
        <f>Q60</f>
        <v>16698</v>
      </c>
      <c r="R59" s="38">
        <f aca="true" t="shared" si="15" ref="R59:W59">R60</f>
        <v>101.10330013669207</v>
      </c>
      <c r="S59" s="38">
        <f t="shared" si="15"/>
        <v>87.87346221441125</v>
      </c>
      <c r="T59" s="38">
        <f t="shared" si="15"/>
        <v>0</v>
      </c>
      <c r="U59" s="38">
        <f t="shared" si="15"/>
        <v>3955.2</v>
      </c>
      <c r="V59" s="38">
        <f t="shared" si="15"/>
        <v>68.26456310679612</v>
      </c>
      <c r="W59" s="38">
        <f t="shared" si="15"/>
        <v>7231.5</v>
      </c>
      <c r="X59" s="74">
        <f t="shared" si="7"/>
        <v>43.30758174631693</v>
      </c>
    </row>
    <row r="60" spans="2:24" ht="15">
      <c r="B60" s="61" t="s">
        <v>93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67</v>
      </c>
      <c r="Q60" s="40">
        <v>16698</v>
      </c>
      <c r="R60" s="38">
        <f t="shared" si="4"/>
        <v>101.10330013669207</v>
      </c>
      <c r="S60" s="38">
        <f t="shared" si="5"/>
        <v>87.87346221441125</v>
      </c>
      <c r="T60" s="54"/>
      <c r="U60" s="41">
        <v>3955.2</v>
      </c>
      <c r="V60" s="55">
        <f t="shared" si="6"/>
        <v>68.26456310679612</v>
      </c>
      <c r="W60" s="46">
        <v>7231.5</v>
      </c>
      <c r="X60" s="74">
        <f t="shared" si="7"/>
        <v>43.30758174631693</v>
      </c>
    </row>
    <row r="61" spans="2:24" ht="14.25" customHeight="1" hidden="1">
      <c r="B61" s="61" t="s">
        <v>90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4"/>
      <c r="U61" s="41"/>
      <c r="V61" s="55"/>
      <c r="W61" s="44"/>
      <c r="X61" s="74">
        <f t="shared" si="7"/>
        <v>0</v>
      </c>
    </row>
    <row r="62" spans="2:24" ht="12" customHeight="1" hidden="1">
      <c r="B62" s="61" t="s">
        <v>91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4"/>
      <c r="U62" s="41"/>
      <c r="V62" s="55"/>
      <c r="W62" s="44"/>
      <c r="X62" s="74">
        <f t="shared" si="7"/>
        <v>0</v>
      </c>
    </row>
    <row r="63" spans="2:24" ht="21.75" customHeight="1" hidden="1">
      <c r="B63" s="61" t="s">
        <v>69</v>
      </c>
      <c r="C63" s="39" t="s">
        <v>68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68</v>
      </c>
      <c r="Q63" s="40">
        <f t="shared" si="8"/>
        <v>0</v>
      </c>
      <c r="R63" s="38"/>
      <c r="S63" s="38"/>
      <c r="T63" s="54"/>
      <c r="U63" s="41">
        <v>881.2</v>
      </c>
      <c r="V63" s="55">
        <f>M63/U63*100</f>
        <v>0</v>
      </c>
      <c r="W63" s="44"/>
      <c r="X63" s="74" t="e">
        <f t="shared" si="7"/>
        <v>#DIV/0!</v>
      </c>
    </row>
    <row r="64" spans="2:24" ht="21.75" customHeight="1">
      <c r="B64" s="61" t="s">
        <v>113</v>
      </c>
      <c r="C64" s="39" t="s">
        <v>110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 aca="true" t="shared" si="16" ref="Q64:V64">Q65</f>
        <v>900</v>
      </c>
      <c r="R64" s="40">
        <f t="shared" si="16"/>
        <v>0</v>
      </c>
      <c r="S64" s="40">
        <f t="shared" si="16"/>
        <v>0</v>
      </c>
      <c r="T64" s="40">
        <f t="shared" si="16"/>
        <v>0</v>
      </c>
      <c r="U64" s="40">
        <f t="shared" si="16"/>
        <v>0</v>
      </c>
      <c r="V64" s="40">
        <f t="shared" si="16"/>
        <v>0</v>
      </c>
      <c r="W64" s="40">
        <f>W65+W66</f>
        <v>332.3</v>
      </c>
      <c r="X64" s="74">
        <f t="shared" si="7"/>
        <v>36.922222222222224</v>
      </c>
    </row>
    <row r="65" spans="2:24" ht="12.75" customHeight="1">
      <c r="B65" s="61" t="s">
        <v>114</v>
      </c>
      <c r="C65" s="39"/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111</v>
      </c>
      <c r="Q65" s="40">
        <v>900</v>
      </c>
      <c r="R65" s="38"/>
      <c r="S65" s="38"/>
      <c r="T65" s="54"/>
      <c r="U65" s="41"/>
      <c r="V65" s="55"/>
      <c r="W65" s="46">
        <v>287.3</v>
      </c>
      <c r="X65" s="74">
        <f t="shared" si="7"/>
        <v>31.922222222222224</v>
      </c>
    </row>
    <row r="66" spans="2:24" ht="12.75" customHeight="1">
      <c r="B66" s="61" t="s">
        <v>122</v>
      </c>
      <c r="C66" s="39"/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123</v>
      </c>
      <c r="Q66" s="40">
        <v>0</v>
      </c>
      <c r="R66" s="38"/>
      <c r="S66" s="38"/>
      <c r="T66" s="54"/>
      <c r="U66" s="41"/>
      <c r="V66" s="55"/>
      <c r="W66" s="46">
        <v>45</v>
      </c>
      <c r="X66" s="74"/>
    </row>
    <row r="67" spans="2:24" ht="18" customHeight="1">
      <c r="B67" s="59" t="s">
        <v>77</v>
      </c>
      <c r="C67" s="36" t="s">
        <v>109</v>
      </c>
      <c r="D67" s="37">
        <f aca="true" t="shared" si="17" ref="D67:O67">SUM(D68:D72)</f>
        <v>1000</v>
      </c>
      <c r="E67" s="37">
        <f t="shared" si="17"/>
        <v>0</v>
      </c>
      <c r="F67" s="37">
        <f t="shared" si="17"/>
        <v>8000</v>
      </c>
      <c r="G67" s="37">
        <f t="shared" si="17"/>
        <v>4306</v>
      </c>
      <c r="H67" s="37">
        <f t="shared" si="17"/>
        <v>4146</v>
      </c>
      <c r="I67" s="37">
        <f t="shared" si="17"/>
        <v>0</v>
      </c>
      <c r="J67" s="37">
        <f t="shared" si="17"/>
        <v>160</v>
      </c>
      <c r="K67" s="37">
        <f t="shared" si="17"/>
        <v>13086</v>
      </c>
      <c r="L67" s="37">
        <f t="shared" si="17"/>
        <v>4200</v>
      </c>
      <c r="M67" s="37">
        <f t="shared" si="17"/>
        <v>4200</v>
      </c>
      <c r="N67" s="37">
        <f t="shared" si="17"/>
        <v>0</v>
      </c>
      <c r="O67" s="37">
        <f t="shared" si="17"/>
        <v>0</v>
      </c>
      <c r="P67" s="36"/>
      <c r="Q67" s="38">
        <f>Q72</f>
        <v>9039</v>
      </c>
      <c r="R67" s="38">
        <f aca="true" t="shared" si="18" ref="R67:W67">R72</f>
        <v>315.62952243125903</v>
      </c>
      <c r="S67" s="38">
        <f t="shared" si="18"/>
        <v>101.30246020260492</v>
      </c>
      <c r="T67" s="38">
        <f t="shared" si="18"/>
        <v>0</v>
      </c>
      <c r="U67" s="38">
        <f t="shared" si="18"/>
        <v>1431.7</v>
      </c>
      <c r="V67" s="38">
        <f t="shared" si="18"/>
        <v>293.357546972131</v>
      </c>
      <c r="W67" s="38">
        <f t="shared" si="18"/>
        <v>4588</v>
      </c>
      <c r="X67" s="74">
        <f t="shared" si="7"/>
        <v>50.7578271932736</v>
      </c>
    </row>
    <row r="68" spans="2:24" ht="15.75" customHeight="1" hidden="1">
      <c r="B68" s="61" t="s">
        <v>92</v>
      </c>
      <c r="C68" s="39"/>
      <c r="D68" s="41"/>
      <c r="E68" s="41"/>
      <c r="F68" s="41"/>
      <c r="G68" s="40">
        <f aca="true" t="shared" si="19" ref="G68:G74">H68+I68+J68</f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70</v>
      </c>
      <c r="Q68" s="40">
        <f t="shared" si="8"/>
        <v>0</v>
      </c>
      <c r="R68" s="38"/>
      <c r="S68" s="38"/>
      <c r="T68" s="54"/>
      <c r="U68" s="41"/>
      <c r="V68" s="55"/>
      <c r="W68" s="44"/>
      <c r="X68" s="74" t="e">
        <f t="shared" si="7"/>
        <v>#DIV/0!</v>
      </c>
    </row>
    <row r="69" spans="2:24" ht="8.25" customHeight="1" hidden="1">
      <c r="B69" s="61" t="s">
        <v>71</v>
      </c>
      <c r="C69" s="39"/>
      <c r="D69" s="41"/>
      <c r="E69" s="41"/>
      <c r="F69" s="41"/>
      <c r="G69" s="40">
        <f t="shared" si="19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72</v>
      </c>
      <c r="Q69" s="40">
        <f t="shared" si="8"/>
        <v>0</v>
      </c>
      <c r="R69" s="38"/>
      <c r="S69" s="38"/>
      <c r="T69" s="54"/>
      <c r="U69" s="41"/>
      <c r="V69" s="55"/>
      <c r="W69" s="44"/>
      <c r="X69" s="74" t="e">
        <f t="shared" si="7"/>
        <v>#DIV/0!</v>
      </c>
    </row>
    <row r="70" spans="2:24" ht="12.75" customHeight="1" hidden="1">
      <c r="B70" s="61" t="s">
        <v>73</v>
      </c>
      <c r="C70" s="39"/>
      <c r="D70" s="41"/>
      <c r="E70" s="41"/>
      <c r="F70" s="41"/>
      <c r="G70" s="40">
        <f t="shared" si="19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74</v>
      </c>
      <c r="Q70" s="40">
        <f t="shared" si="8"/>
        <v>0</v>
      </c>
      <c r="R70" s="38"/>
      <c r="S70" s="38"/>
      <c r="T70" s="54"/>
      <c r="U70" s="41"/>
      <c r="V70" s="55"/>
      <c r="W70" s="44"/>
      <c r="X70" s="74" t="e">
        <f t="shared" si="7"/>
        <v>#DIV/0!</v>
      </c>
    </row>
    <row r="71" spans="2:24" ht="12.75" customHeight="1" hidden="1">
      <c r="B71" s="61" t="s">
        <v>75</v>
      </c>
      <c r="C71" s="39"/>
      <c r="D71" s="41"/>
      <c r="E71" s="41"/>
      <c r="F71" s="41"/>
      <c r="G71" s="40">
        <f t="shared" si="19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76</v>
      </c>
      <c r="Q71" s="40">
        <f t="shared" si="8"/>
        <v>0</v>
      </c>
      <c r="R71" s="38"/>
      <c r="S71" s="38"/>
      <c r="T71" s="54"/>
      <c r="U71" s="41"/>
      <c r="V71" s="55"/>
      <c r="W71" s="44"/>
      <c r="X71" s="74" t="e">
        <f t="shared" si="7"/>
        <v>#DIV/0!</v>
      </c>
    </row>
    <row r="72" spans="2:24" ht="15" customHeight="1">
      <c r="B72" s="61" t="s">
        <v>77</v>
      </c>
      <c r="C72" s="39"/>
      <c r="D72" s="41">
        <v>1000</v>
      </c>
      <c r="E72" s="41"/>
      <c r="F72" s="41">
        <v>8000</v>
      </c>
      <c r="G72" s="40">
        <f t="shared" si="19"/>
        <v>4306</v>
      </c>
      <c r="H72" s="41">
        <f>3000+1146</f>
        <v>4146</v>
      </c>
      <c r="I72" s="41"/>
      <c r="J72" s="41">
        <v>160</v>
      </c>
      <c r="K72" s="41">
        <v>13086</v>
      </c>
      <c r="L72" s="41">
        <f t="shared" si="3"/>
        <v>4200</v>
      </c>
      <c r="M72" s="41">
        <v>4200</v>
      </c>
      <c r="N72" s="41"/>
      <c r="O72" s="41"/>
      <c r="P72" s="39" t="s">
        <v>109</v>
      </c>
      <c r="Q72" s="40">
        <v>9039</v>
      </c>
      <c r="R72" s="38">
        <f>K72/H72*100</f>
        <v>315.62952243125903</v>
      </c>
      <c r="S72" s="38">
        <f>M72/H72*100</f>
        <v>101.30246020260492</v>
      </c>
      <c r="T72" s="54"/>
      <c r="U72" s="41">
        <v>1431.7</v>
      </c>
      <c r="V72" s="55">
        <f>M72/U72*100</f>
        <v>293.357546972131</v>
      </c>
      <c r="W72" s="46">
        <v>4588</v>
      </c>
      <c r="X72" s="74">
        <f t="shared" si="7"/>
        <v>50.7578271932736</v>
      </c>
    </row>
    <row r="73" spans="2:24" ht="16.5" customHeight="1" hidden="1">
      <c r="B73" s="61" t="s">
        <v>78</v>
      </c>
      <c r="C73" s="39" t="s">
        <v>79</v>
      </c>
      <c r="D73" s="41"/>
      <c r="E73" s="41"/>
      <c r="F73" s="41"/>
      <c r="G73" s="40">
        <f t="shared" si="19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79</v>
      </c>
      <c r="Q73" s="40">
        <f t="shared" si="8"/>
        <v>0</v>
      </c>
      <c r="R73" s="38" t="e">
        <f>K73/H73*100</f>
        <v>#DIV/0!</v>
      </c>
      <c r="S73" s="38"/>
      <c r="T73" s="54"/>
      <c r="U73" s="41"/>
      <c r="V73" s="55"/>
      <c r="W73" s="44"/>
      <c r="X73" s="74" t="e">
        <f t="shared" si="7"/>
        <v>#DIV/0!</v>
      </c>
    </row>
    <row r="74" spans="2:24" ht="24" customHeight="1" hidden="1">
      <c r="B74" s="61" t="s">
        <v>80</v>
      </c>
      <c r="C74" s="39" t="s">
        <v>81</v>
      </c>
      <c r="D74" s="41"/>
      <c r="E74" s="41"/>
      <c r="F74" s="41">
        <v>4600</v>
      </c>
      <c r="G74" s="40">
        <f t="shared" si="19"/>
        <v>7600</v>
      </c>
      <c r="H74" s="41">
        <v>7600</v>
      </c>
      <c r="I74" s="41"/>
      <c r="J74" s="41"/>
      <c r="K74" s="41">
        <v>5257</v>
      </c>
      <c r="L74" s="41">
        <f>M74+N74+O74</f>
        <v>5200</v>
      </c>
      <c r="M74" s="41">
        <f>4600+600</f>
        <v>5200</v>
      </c>
      <c r="N74" s="41"/>
      <c r="O74" s="41"/>
      <c r="P74" s="39" t="s">
        <v>81</v>
      </c>
      <c r="Q74" s="40">
        <f t="shared" si="8"/>
        <v>5200</v>
      </c>
      <c r="R74" s="38">
        <f>K74/H74*100</f>
        <v>69.17105263157895</v>
      </c>
      <c r="S74" s="38">
        <f>M74/H74*100</f>
        <v>68.42105263157895</v>
      </c>
      <c r="T74" s="54"/>
      <c r="U74" s="41">
        <v>3408.6</v>
      </c>
      <c r="V74" s="55">
        <f>M74/U74*100</f>
        <v>152.55530129672005</v>
      </c>
      <c r="W74" s="44"/>
      <c r="X74" s="74">
        <f t="shared" si="7"/>
        <v>0</v>
      </c>
    </row>
    <row r="75" spans="2:24" ht="15" thickBot="1">
      <c r="B75" s="65" t="s">
        <v>82</v>
      </c>
      <c r="C75" s="66"/>
      <c r="D75" s="67" t="e">
        <f>SUM(D14+D32+D38+D47+#REF!+D59+D67+#REF!+#REF!)</f>
        <v>#REF!</v>
      </c>
      <c r="E75" s="67" t="e">
        <f>SUM(E14+E32+E38+E47+#REF!+E59+E67+#REF!+#REF!)</f>
        <v>#REF!</v>
      </c>
      <c r="F75" s="68" t="e">
        <f>SUM(F14+F32+F38+F47+#REF!+#REF!+F59+F67+#REF!+#REF!)</f>
        <v>#REF!</v>
      </c>
      <c r="G75" s="68" t="e">
        <f>SUM(G14+G32+G38+G47+#REF!+#REF!+G59+G67+#REF!+#REF!)</f>
        <v>#REF!</v>
      </c>
      <c r="H75" s="68" t="e">
        <f>SUM(H14+H32+H38+H47+#REF!+#REF!+H59+H67+#REF!+#REF!)</f>
        <v>#REF!</v>
      </c>
      <c r="I75" s="68" t="e">
        <f>SUM(I14+I32+I38+I47+#REF!+#REF!+I59+I67+#REF!+#REF!)</f>
        <v>#REF!</v>
      </c>
      <c r="J75" s="68" t="e">
        <f>SUM(J14+J32+J38+J47+#REF!+#REF!+J59+J67+#REF!+#REF!)</f>
        <v>#REF!</v>
      </c>
      <c r="K75" s="68" t="e">
        <f>SUM(K14+K32+K38+K47+#REF!+#REF!+K59+K67+#REF!+#REF!)</f>
        <v>#REF!</v>
      </c>
      <c r="L75" s="68" t="e">
        <f>SUM(L14+L32+L38+L47+#REF!+#REF!+L59+L67+#REF!+#REF!)</f>
        <v>#REF!</v>
      </c>
      <c r="M75" s="68" t="e">
        <f>SUM(M14+M32+M38+M47+#REF!+#REF!+M59+M67+#REF!+#REF!)</f>
        <v>#REF!</v>
      </c>
      <c r="N75" s="68" t="e">
        <f>SUM(N14+N32+N38+N47+#REF!+#REF!+N59+N67+#REF!+#REF!)</f>
        <v>#REF!</v>
      </c>
      <c r="O75" s="68" t="e">
        <f>SUM(O14+O32+O38+O47+#REF!+#REF!+O59+O67+#REF!+#REF!)</f>
        <v>#REF!</v>
      </c>
      <c r="P75" s="66"/>
      <c r="Q75" s="68">
        <f>Q14+Q30+Q32+Q38+Q47+Q57+Q59+Q64+Q67+Q66</f>
        <v>200065.5</v>
      </c>
      <c r="R75" s="68">
        <f aca="true" t="shared" si="20" ref="R75:W75">R14+R30+R32+R38+R47+R57+R59+R64+R67</f>
        <v>1422.5921707816756</v>
      </c>
      <c r="S75" s="68">
        <f t="shared" si="20"/>
        <v>901.0507640927797</v>
      </c>
      <c r="T75" s="68">
        <f t="shared" si="20"/>
        <v>0</v>
      </c>
      <c r="U75" s="68" t="e">
        <f t="shared" si="20"/>
        <v>#VALUE!</v>
      </c>
      <c r="V75" s="68">
        <f t="shared" si="20"/>
        <v>2758.2865079038293</v>
      </c>
      <c r="W75" s="68">
        <f t="shared" si="20"/>
        <v>38260.8</v>
      </c>
      <c r="X75" s="75">
        <f t="shared" si="7"/>
        <v>19.124136845183205</v>
      </c>
    </row>
    <row r="76" spans="2:22" ht="13.5" customHeight="1" hidden="1">
      <c r="B76" s="71" t="s">
        <v>83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47"/>
      <c r="S76" s="48"/>
      <c r="T76" s="49"/>
      <c r="U76" s="50">
        <v>76369.2</v>
      </c>
      <c r="V76" s="51"/>
    </row>
    <row r="77" spans="2:21" s="14" customFormat="1" ht="12.75" customHeight="1" hidden="1">
      <c r="B77" s="5" t="s">
        <v>84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5">
      <c r="B87" s="24"/>
      <c r="C87" s="18"/>
      <c r="D87" s="2"/>
      <c r="E87" s="2"/>
      <c r="F87" s="2"/>
      <c r="P87" s="18"/>
    </row>
    <row r="88" spans="2:16" ht="15">
      <c r="B88" s="23"/>
      <c r="C88" s="18"/>
      <c r="D88" s="2"/>
      <c r="E88" s="2"/>
      <c r="F88" s="2"/>
      <c r="P88" s="18"/>
    </row>
    <row r="89" spans="2:16" ht="15">
      <c r="B89" s="24"/>
      <c r="C89" s="18"/>
      <c r="D89" s="2"/>
      <c r="E89" s="2"/>
      <c r="F89" s="2"/>
      <c r="P89" s="18"/>
    </row>
    <row r="90" spans="2:16" ht="1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sheetProtection/>
  <mergeCells count="30">
    <mergeCell ref="K10:K12"/>
    <mergeCell ref="L10:L12"/>
    <mergeCell ref="M10:O10"/>
    <mergeCell ref="P10:P13"/>
    <mergeCell ref="C1:Q1"/>
    <mergeCell ref="C2:Q2"/>
    <mergeCell ref="C3:Q3"/>
    <mergeCell ref="C4:Q4"/>
    <mergeCell ref="C5:Q5"/>
    <mergeCell ref="B8:U8"/>
    <mergeCell ref="S10:S12"/>
    <mergeCell ref="T10:T12"/>
    <mergeCell ref="U10:U13"/>
    <mergeCell ref="V10:V12"/>
    <mergeCell ref="B9:U9"/>
    <mergeCell ref="B10:B13"/>
    <mergeCell ref="C10:C13"/>
    <mergeCell ref="D10:F13"/>
    <mergeCell ref="G10:G13"/>
    <mergeCell ref="H10:J10"/>
    <mergeCell ref="W10:W12"/>
    <mergeCell ref="X10:X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159"/>
  <sheetViews>
    <sheetView zoomScalePageLayoutView="0" workbookViewId="0" topLeftCell="A1">
      <selection activeCell="AB10" sqref="AB10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0" t="s">
        <v>119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3" t="s">
        <v>86</v>
      </c>
      <c r="S1" s="33" t="s">
        <v>86</v>
      </c>
      <c r="T1" s="34"/>
    </row>
    <row r="2" spans="2:20" ht="15">
      <c r="B2" s="2"/>
      <c r="C2" s="91" t="s">
        <v>87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33" t="s">
        <v>87</v>
      </c>
      <c r="S2" s="33" t="s">
        <v>87</v>
      </c>
      <c r="T2" s="34"/>
    </row>
    <row r="3" spans="2:20" ht="15">
      <c r="B3" s="2"/>
      <c r="C3" s="91" t="s">
        <v>94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33" t="s">
        <v>88</v>
      </c>
      <c r="S3" s="33" t="s">
        <v>88</v>
      </c>
      <c r="T3" s="34"/>
    </row>
    <row r="4" spans="2:20" ht="15">
      <c r="B4" s="2"/>
      <c r="C4" s="91" t="s">
        <v>130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33" t="s">
        <v>89</v>
      </c>
      <c r="S4" s="33" t="s">
        <v>89</v>
      </c>
      <c r="T4" s="34"/>
    </row>
    <row r="5" spans="2:20" ht="2.25" customHeight="1">
      <c r="B5" s="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 thickBot="1">
      <c r="B8" s="84" t="s">
        <v>124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2:21" ht="19.5" customHeight="1" hidden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2:24" ht="15.75" customHeight="1">
      <c r="B10" s="86" t="s">
        <v>0</v>
      </c>
      <c r="C10" s="76" t="s">
        <v>1</v>
      </c>
      <c r="D10" s="76" t="s">
        <v>2</v>
      </c>
      <c r="E10" s="76"/>
      <c r="F10" s="76"/>
      <c r="G10" s="76" t="s">
        <v>3</v>
      </c>
      <c r="H10" s="76" t="s">
        <v>4</v>
      </c>
      <c r="I10" s="76"/>
      <c r="J10" s="76"/>
      <c r="K10" s="76" t="s">
        <v>5</v>
      </c>
      <c r="L10" s="76" t="s">
        <v>6</v>
      </c>
      <c r="M10" s="76" t="s">
        <v>4</v>
      </c>
      <c r="N10" s="76"/>
      <c r="O10" s="76"/>
      <c r="P10" s="76" t="s">
        <v>1</v>
      </c>
      <c r="Q10" s="76" t="s">
        <v>125</v>
      </c>
      <c r="R10" s="78" t="s">
        <v>7</v>
      </c>
      <c r="S10" s="78" t="s">
        <v>8</v>
      </c>
      <c r="T10" s="78" t="s">
        <v>9</v>
      </c>
      <c r="U10" s="78" t="s">
        <v>10</v>
      </c>
      <c r="V10" s="88" t="s">
        <v>11</v>
      </c>
      <c r="W10" s="80" t="s">
        <v>131</v>
      </c>
      <c r="X10" s="82" t="s">
        <v>120</v>
      </c>
    </row>
    <row r="11" spans="2:24" ht="16.5" customHeight="1">
      <c r="B11" s="87"/>
      <c r="C11" s="77"/>
      <c r="D11" s="77"/>
      <c r="E11" s="77"/>
      <c r="F11" s="77"/>
      <c r="G11" s="77"/>
      <c r="H11" s="77" t="s">
        <v>12</v>
      </c>
      <c r="I11" s="77" t="s">
        <v>13</v>
      </c>
      <c r="J11" s="77" t="s">
        <v>14</v>
      </c>
      <c r="K11" s="77"/>
      <c r="L11" s="77"/>
      <c r="M11" s="77" t="s">
        <v>15</v>
      </c>
      <c r="N11" s="77" t="s">
        <v>13</v>
      </c>
      <c r="O11" s="77" t="s">
        <v>14</v>
      </c>
      <c r="P11" s="77"/>
      <c r="Q11" s="77"/>
      <c r="R11" s="79"/>
      <c r="S11" s="79"/>
      <c r="T11" s="79"/>
      <c r="U11" s="79"/>
      <c r="V11" s="89"/>
      <c r="W11" s="81"/>
      <c r="X11" s="83"/>
    </row>
    <row r="12" spans="2:24" ht="19.5" customHeight="1">
      <c r="B12" s="8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9"/>
      <c r="S12" s="79"/>
      <c r="T12" s="79"/>
      <c r="U12" s="79"/>
      <c r="V12" s="89"/>
      <c r="W12" s="81"/>
      <c r="X12" s="83"/>
    </row>
    <row r="13" spans="2:24" ht="0.75" customHeight="1" hidden="1">
      <c r="B13" s="87"/>
      <c r="C13" s="77"/>
      <c r="D13" s="77"/>
      <c r="E13" s="77"/>
      <c r="F13" s="77"/>
      <c r="G13" s="77"/>
      <c r="H13" s="35"/>
      <c r="I13" s="35"/>
      <c r="J13" s="35"/>
      <c r="K13" s="35"/>
      <c r="L13" s="35"/>
      <c r="M13" s="35"/>
      <c r="N13" s="35"/>
      <c r="O13" s="35"/>
      <c r="P13" s="77"/>
      <c r="Q13" s="45"/>
      <c r="R13" s="52"/>
      <c r="S13" s="52"/>
      <c r="T13" s="53"/>
      <c r="U13" s="79"/>
      <c r="V13" s="44"/>
      <c r="W13" s="44"/>
      <c r="X13" s="58"/>
    </row>
    <row r="14" spans="2:24" ht="16.5" customHeight="1">
      <c r="B14" s="59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64573.56</v>
      </c>
      <c r="G14" s="37">
        <f t="shared" si="0"/>
        <v>75046.1</v>
      </c>
      <c r="H14" s="37">
        <f t="shared" si="0"/>
        <v>64623.8</v>
      </c>
      <c r="I14" s="37">
        <f t="shared" si="0"/>
        <v>8592.3</v>
      </c>
      <c r="J14" s="37">
        <f t="shared" si="0"/>
        <v>1830</v>
      </c>
      <c r="K14" s="38">
        <f t="shared" si="0"/>
        <v>72097</v>
      </c>
      <c r="L14" s="37">
        <f t="shared" si="0"/>
        <v>81498.8</v>
      </c>
      <c r="M14" s="37">
        <f t="shared" si="0"/>
        <v>69454.1</v>
      </c>
      <c r="N14" s="37">
        <f t="shared" si="0"/>
        <v>12044.7</v>
      </c>
      <c r="O14" s="37">
        <f t="shared" si="0"/>
        <v>0</v>
      </c>
      <c r="P14" s="36"/>
      <c r="Q14" s="38">
        <f>Q15+Q16+Q18+Q19</f>
        <v>20406.8</v>
      </c>
      <c r="R14" s="38">
        <f aca="true" t="shared" si="1" ref="R14:W14">R15+R16+R18+R19</f>
        <v>535.4683191384805</v>
      </c>
      <c r="S14" s="38">
        <f t="shared" si="1"/>
        <v>502.4190800460889</v>
      </c>
      <c r="T14" s="38">
        <f t="shared" si="1"/>
        <v>0</v>
      </c>
      <c r="U14" s="38" t="e">
        <f t="shared" si="1"/>
        <v>#VALUE!</v>
      </c>
      <c r="V14" s="38">
        <f t="shared" si="1"/>
        <v>585.8515962928429</v>
      </c>
      <c r="W14" s="38">
        <f t="shared" si="1"/>
        <v>12354.500000000002</v>
      </c>
      <c r="X14" s="60">
        <f>W14/Q14*100</f>
        <v>60.541094145088906</v>
      </c>
    </row>
    <row r="15" spans="2:27" ht="30" customHeight="1">
      <c r="B15" s="61" t="s">
        <v>85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2">M15+N15+O15</f>
        <v>2913</v>
      </c>
      <c r="M15" s="40">
        <v>2913</v>
      </c>
      <c r="N15" s="40"/>
      <c r="O15" s="40"/>
      <c r="P15" s="39" t="s">
        <v>18</v>
      </c>
      <c r="Q15" s="40">
        <v>1000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4"/>
      <c r="U15" s="41">
        <v>942.6</v>
      </c>
      <c r="V15" s="55">
        <f aca="true" t="shared" si="6" ref="V15:V60">M15/U15*100</f>
        <v>309.03882877148317</v>
      </c>
      <c r="W15" s="46">
        <v>652.7</v>
      </c>
      <c r="X15" s="74">
        <f aca="true" t="shared" si="7" ref="X15:X75">W15/Q15*100</f>
        <v>65.27000000000001</v>
      </c>
      <c r="Z15" s="70"/>
      <c r="AA15" s="4"/>
    </row>
    <row r="16" spans="2:29" ht="19.5" customHeight="1">
      <c r="B16" s="61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17436.8</v>
      </c>
      <c r="R16" s="38">
        <f t="shared" si="4"/>
        <v>102.26531817413466</v>
      </c>
      <c r="S16" s="38">
        <f t="shared" si="5"/>
        <v>99.00751008186232</v>
      </c>
      <c r="T16" s="54"/>
      <c r="U16" s="41">
        <v>26630.9</v>
      </c>
      <c r="V16" s="55">
        <f t="shared" si="6"/>
        <v>169.35214356255327</v>
      </c>
      <c r="W16" s="46">
        <v>10631.6</v>
      </c>
      <c r="X16" s="74">
        <f t="shared" si="7"/>
        <v>60.97219673334558</v>
      </c>
      <c r="AC16" s="2"/>
    </row>
    <row r="17" spans="2:24" ht="12" customHeight="1" hidden="1">
      <c r="B17" s="61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74">M17+N17+O17</f>
        <v>0</v>
      </c>
      <c r="R17" s="38">
        <f t="shared" si="4"/>
        <v>0</v>
      </c>
      <c r="S17" s="38">
        <f t="shared" si="5"/>
        <v>0</v>
      </c>
      <c r="T17" s="54"/>
      <c r="U17" s="41"/>
      <c r="V17" s="55"/>
      <c r="W17" s="46"/>
      <c r="X17" s="74" t="e">
        <f t="shared" si="7"/>
        <v>#DIV/0!</v>
      </c>
    </row>
    <row r="18" spans="2:24" ht="13.5" customHeight="1">
      <c r="B18" s="61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115</v>
      </c>
      <c r="Q18" s="40">
        <v>625</v>
      </c>
      <c r="R18" s="38">
        <f t="shared" si="4"/>
        <v>145.18213098331856</v>
      </c>
      <c r="S18" s="38">
        <f t="shared" si="5"/>
        <v>146.4611855572816</v>
      </c>
      <c r="T18" s="54"/>
      <c r="U18" s="41" t="s">
        <v>21</v>
      </c>
      <c r="V18" s="55"/>
      <c r="W18" s="73"/>
      <c r="X18" s="74">
        <f t="shared" si="7"/>
        <v>0</v>
      </c>
    </row>
    <row r="19" spans="2:24" ht="21" customHeight="1">
      <c r="B19" s="61" t="s">
        <v>25</v>
      </c>
      <c r="C19" s="39"/>
      <c r="D19" s="41">
        <v>21375</v>
      </c>
      <c r="E19" s="41">
        <f>160+834-4889+3694</f>
        <v>-201</v>
      </c>
      <c r="F19" s="40">
        <f>SUM(F20:F29)</f>
        <v>18345.56</v>
      </c>
      <c r="G19" s="40">
        <f t="shared" si="2"/>
        <v>16443.1</v>
      </c>
      <c r="H19" s="40">
        <f>SUM(H20:H29)</f>
        <v>7850.8</v>
      </c>
      <c r="I19" s="40">
        <f>SUM(I20:I29)</f>
        <v>8592.3</v>
      </c>
      <c r="J19" s="40">
        <f>SUM(J20:J29)</f>
        <v>0</v>
      </c>
      <c r="K19" s="40">
        <f>SUM(K20:K29)</f>
        <v>12012</v>
      </c>
      <c r="L19" s="41">
        <f t="shared" si="3"/>
        <v>23397.7</v>
      </c>
      <c r="M19" s="40">
        <f>SUM(M20:M29)</f>
        <v>11353</v>
      </c>
      <c r="N19" s="40">
        <f>SUM(N20:N29)</f>
        <v>12044.7</v>
      </c>
      <c r="O19" s="40">
        <f>SUM(O20:O29)</f>
        <v>0</v>
      </c>
      <c r="P19" s="39" t="s">
        <v>116</v>
      </c>
      <c r="Q19" s="40">
        <v>1345</v>
      </c>
      <c r="R19" s="38">
        <f t="shared" si="4"/>
        <v>153.0035155652927</v>
      </c>
      <c r="S19" s="38">
        <f t="shared" si="5"/>
        <v>144.6094665511795</v>
      </c>
      <c r="T19" s="54"/>
      <c r="U19" s="41">
        <f>SUM(U20:U29)</f>
        <v>10564.800000000001</v>
      </c>
      <c r="V19" s="55">
        <f t="shared" si="6"/>
        <v>107.4606239588066</v>
      </c>
      <c r="W19" s="73">
        <v>1070.2</v>
      </c>
      <c r="X19" s="74">
        <f t="shared" si="7"/>
        <v>79.56877323420075</v>
      </c>
    </row>
    <row r="20" spans="2:24" ht="12.75" customHeight="1" hidden="1">
      <c r="B20" s="61" t="s">
        <v>26</v>
      </c>
      <c r="C20" s="39"/>
      <c r="D20" s="41"/>
      <c r="E20" s="41"/>
      <c r="F20" s="40">
        <v>1500</v>
      </c>
      <c r="G20" s="40">
        <f t="shared" si="2"/>
        <v>1500</v>
      </c>
      <c r="H20" s="40">
        <v>1500</v>
      </c>
      <c r="I20" s="40"/>
      <c r="J20" s="40"/>
      <c r="K20" s="40">
        <v>2060</v>
      </c>
      <c r="L20" s="41">
        <f t="shared" si="3"/>
        <v>1500</v>
      </c>
      <c r="M20" s="40">
        <v>1500</v>
      </c>
      <c r="N20" s="40"/>
      <c r="O20" s="40"/>
      <c r="P20" s="39"/>
      <c r="Q20" s="41">
        <f t="shared" si="8"/>
        <v>1500</v>
      </c>
      <c r="R20" s="38">
        <f t="shared" si="4"/>
        <v>137.33333333333334</v>
      </c>
      <c r="S20" s="38">
        <f t="shared" si="5"/>
        <v>100</v>
      </c>
      <c r="T20" s="54"/>
      <c r="U20" s="41">
        <v>357.4</v>
      </c>
      <c r="V20" s="55">
        <f t="shared" si="6"/>
        <v>419.6978175713487</v>
      </c>
      <c r="W20" s="44"/>
      <c r="X20" s="74">
        <f t="shared" si="7"/>
        <v>0</v>
      </c>
    </row>
    <row r="21" spans="2:24" ht="13.5" customHeight="1" hidden="1">
      <c r="B21" s="61" t="s">
        <v>27</v>
      </c>
      <c r="C21" s="39"/>
      <c r="D21" s="41"/>
      <c r="E21" s="41"/>
      <c r="F21" s="40">
        <v>176</v>
      </c>
      <c r="G21" s="40">
        <f t="shared" si="2"/>
        <v>176</v>
      </c>
      <c r="H21" s="40">
        <v>100</v>
      </c>
      <c r="I21" s="40">
        <v>76</v>
      </c>
      <c r="J21" s="40"/>
      <c r="K21" s="40"/>
      <c r="L21" s="41">
        <f t="shared" si="3"/>
        <v>83</v>
      </c>
      <c r="M21" s="40"/>
      <c r="N21" s="40">
        <v>83</v>
      </c>
      <c r="O21" s="40"/>
      <c r="P21" s="39"/>
      <c r="Q21" s="41">
        <f t="shared" si="8"/>
        <v>83</v>
      </c>
      <c r="R21" s="38">
        <f t="shared" si="4"/>
        <v>0</v>
      </c>
      <c r="S21" s="38">
        <f t="shared" si="5"/>
        <v>0</v>
      </c>
      <c r="T21" s="54"/>
      <c r="U21" s="41">
        <v>69</v>
      </c>
      <c r="V21" s="55">
        <f t="shared" si="6"/>
        <v>0</v>
      </c>
      <c r="W21" s="44"/>
      <c r="X21" s="74">
        <f t="shared" si="7"/>
        <v>0</v>
      </c>
    </row>
    <row r="22" spans="2:24" ht="12.75" customHeight="1" hidden="1">
      <c r="B22" s="61" t="s">
        <v>28</v>
      </c>
      <c r="C22" s="39"/>
      <c r="D22" s="41"/>
      <c r="E22" s="41"/>
      <c r="F22" s="41">
        <v>2024.76</v>
      </c>
      <c r="G22" s="40">
        <f t="shared" si="2"/>
        <v>2034.8</v>
      </c>
      <c r="H22" s="41"/>
      <c r="I22" s="41">
        <v>2034.8</v>
      </c>
      <c r="J22" s="41"/>
      <c r="K22" s="41"/>
      <c r="L22" s="41">
        <f t="shared" si="3"/>
        <v>5309.7</v>
      </c>
      <c r="M22" s="41"/>
      <c r="N22" s="41">
        <f>390.9+1599.8+389+10+2920</f>
        <v>5309.7</v>
      </c>
      <c r="O22" s="41"/>
      <c r="P22" s="39"/>
      <c r="Q22" s="41">
        <f t="shared" si="8"/>
        <v>5309.7</v>
      </c>
      <c r="R22" s="38"/>
      <c r="S22" s="38"/>
      <c r="T22" s="54"/>
      <c r="U22" s="41">
        <v>976.5</v>
      </c>
      <c r="V22" s="55">
        <f t="shared" si="6"/>
        <v>0</v>
      </c>
      <c r="W22" s="44"/>
      <c r="X22" s="74">
        <f t="shared" si="7"/>
        <v>0</v>
      </c>
    </row>
    <row r="23" spans="2:24" ht="12.75" customHeight="1" hidden="1">
      <c r="B23" s="61" t="s">
        <v>29</v>
      </c>
      <c r="C23" s="39"/>
      <c r="D23" s="41"/>
      <c r="E23" s="41"/>
      <c r="F23" s="41">
        <v>1871.8</v>
      </c>
      <c r="G23" s="40">
        <f t="shared" si="2"/>
        <v>0</v>
      </c>
      <c r="H23" s="41"/>
      <c r="I23" s="41"/>
      <c r="J23" s="41"/>
      <c r="K23" s="41"/>
      <c r="L23" s="41">
        <f t="shared" si="3"/>
        <v>0</v>
      </c>
      <c r="M23" s="41"/>
      <c r="N23" s="41"/>
      <c r="O23" s="41"/>
      <c r="P23" s="39"/>
      <c r="Q23" s="41">
        <f t="shared" si="8"/>
        <v>0</v>
      </c>
      <c r="R23" s="38"/>
      <c r="S23" s="38"/>
      <c r="T23" s="54"/>
      <c r="U23" s="41">
        <v>311.4</v>
      </c>
      <c r="V23" s="55">
        <f t="shared" si="6"/>
        <v>0</v>
      </c>
      <c r="W23" s="44"/>
      <c r="X23" s="74" t="e">
        <f t="shared" si="7"/>
        <v>#DIV/0!</v>
      </c>
    </row>
    <row r="24" spans="2:24" ht="12.75" customHeight="1" hidden="1">
      <c r="B24" s="61" t="s">
        <v>30</v>
      </c>
      <c r="C24" s="39"/>
      <c r="D24" s="41"/>
      <c r="E24" s="41"/>
      <c r="F24" s="41">
        <v>6218</v>
      </c>
      <c r="G24" s="40">
        <f t="shared" si="2"/>
        <v>6481.5</v>
      </c>
      <c r="H24" s="41"/>
      <c r="I24" s="41">
        <v>6481.5</v>
      </c>
      <c r="J24" s="41"/>
      <c r="K24" s="41"/>
      <c r="L24" s="41">
        <f t="shared" si="3"/>
        <v>6652</v>
      </c>
      <c r="M24" s="41"/>
      <c r="N24" s="41">
        <v>6652</v>
      </c>
      <c r="O24" s="41"/>
      <c r="P24" s="39"/>
      <c r="Q24" s="41">
        <f t="shared" si="8"/>
        <v>6652</v>
      </c>
      <c r="R24" s="38"/>
      <c r="S24" s="38"/>
      <c r="T24" s="54"/>
      <c r="U24" s="41">
        <v>2079.9</v>
      </c>
      <c r="V24" s="55">
        <f t="shared" si="6"/>
        <v>0</v>
      </c>
      <c r="W24" s="44"/>
      <c r="X24" s="74">
        <f t="shared" si="7"/>
        <v>0</v>
      </c>
    </row>
    <row r="25" spans="2:24" ht="12" customHeight="1" hidden="1">
      <c r="B25" s="61" t="s">
        <v>31</v>
      </c>
      <c r="C25" s="39"/>
      <c r="D25" s="41"/>
      <c r="E25" s="41"/>
      <c r="F25" s="41">
        <v>1555</v>
      </c>
      <c r="G25" s="40">
        <f t="shared" si="2"/>
        <v>1250.8</v>
      </c>
      <c r="H25" s="41">
        <v>1250.8</v>
      </c>
      <c r="I25" s="41"/>
      <c r="J25" s="41"/>
      <c r="K25" s="41"/>
      <c r="L25" s="41">
        <f t="shared" si="3"/>
        <v>0</v>
      </c>
      <c r="M25" s="41"/>
      <c r="N25" s="41"/>
      <c r="O25" s="41"/>
      <c r="P25" s="39"/>
      <c r="Q25" s="41">
        <f t="shared" si="8"/>
        <v>0</v>
      </c>
      <c r="R25" s="38">
        <f t="shared" si="4"/>
        <v>0</v>
      </c>
      <c r="S25" s="38">
        <f t="shared" si="5"/>
        <v>0</v>
      </c>
      <c r="T25" s="54"/>
      <c r="U25" s="41">
        <v>3897.1</v>
      </c>
      <c r="V25" s="55">
        <f t="shared" si="6"/>
        <v>0</v>
      </c>
      <c r="W25" s="44"/>
      <c r="X25" s="74" t="e">
        <f t="shared" si="7"/>
        <v>#DIV/0!</v>
      </c>
    </row>
    <row r="26" spans="2:24" ht="11.25" customHeight="1" hidden="1">
      <c r="B26" s="61" t="s">
        <v>32</v>
      </c>
      <c r="C26" s="39"/>
      <c r="D26" s="41"/>
      <c r="E26" s="41"/>
      <c r="F26" s="41"/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/>
      <c r="S26" s="38"/>
      <c r="T26" s="54"/>
      <c r="U26" s="41">
        <v>2166.8</v>
      </c>
      <c r="V26" s="55">
        <f t="shared" si="6"/>
        <v>0</v>
      </c>
      <c r="W26" s="44"/>
      <c r="X26" s="74" t="e">
        <f t="shared" si="7"/>
        <v>#DIV/0!</v>
      </c>
    </row>
    <row r="27" spans="2:24" ht="12.75" customHeight="1" hidden="1">
      <c r="B27" s="61" t="s">
        <v>33</v>
      </c>
      <c r="C27" s="39"/>
      <c r="D27" s="41"/>
      <c r="E27" s="41"/>
      <c r="F27" s="41">
        <v>5000</v>
      </c>
      <c r="G27" s="40">
        <f t="shared" si="2"/>
        <v>5000</v>
      </c>
      <c r="H27" s="41">
        <v>5000</v>
      </c>
      <c r="I27" s="41"/>
      <c r="J27" s="41"/>
      <c r="K27" s="41">
        <v>9952</v>
      </c>
      <c r="L27" s="41">
        <f t="shared" si="3"/>
        <v>9853</v>
      </c>
      <c r="M27" s="41">
        <v>9853</v>
      </c>
      <c r="N27" s="41"/>
      <c r="O27" s="41"/>
      <c r="P27" s="39"/>
      <c r="Q27" s="41">
        <f t="shared" si="8"/>
        <v>9853</v>
      </c>
      <c r="R27" s="38">
        <f t="shared" si="4"/>
        <v>199.04</v>
      </c>
      <c r="S27" s="38">
        <f t="shared" si="5"/>
        <v>197.06</v>
      </c>
      <c r="T27" s="54"/>
      <c r="U27" s="41">
        <v>706.7</v>
      </c>
      <c r="V27" s="55">
        <f t="shared" si="6"/>
        <v>1394.2266874204047</v>
      </c>
      <c r="W27" s="44"/>
      <c r="X27" s="74">
        <f t="shared" si="7"/>
        <v>0</v>
      </c>
    </row>
    <row r="28" spans="2:24" ht="3" customHeight="1" hidden="1">
      <c r="B28" s="61" t="s">
        <v>34</v>
      </c>
      <c r="C28" s="39"/>
      <c r="D28" s="41"/>
      <c r="E28" s="41"/>
      <c r="F28" s="41"/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 t="e">
        <f t="shared" si="4"/>
        <v>#DIV/0!</v>
      </c>
      <c r="S28" s="38" t="e">
        <f t="shared" si="5"/>
        <v>#DIV/0!</v>
      </c>
      <c r="T28" s="54"/>
      <c r="U28" s="41"/>
      <c r="V28" s="55" t="e">
        <f t="shared" si="6"/>
        <v>#DIV/0!</v>
      </c>
      <c r="W28" s="44"/>
      <c r="X28" s="74" t="e">
        <f t="shared" si="7"/>
        <v>#DIV/0!</v>
      </c>
    </row>
    <row r="29" spans="2:24" ht="15" customHeight="1" hidden="1">
      <c r="B29" s="61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4"/>
      <c r="U29" s="41"/>
      <c r="V29" s="55" t="e">
        <f t="shared" si="6"/>
        <v>#DIV/0!</v>
      </c>
      <c r="W29" s="44"/>
      <c r="X29" s="74" t="e">
        <f t="shared" si="7"/>
        <v>#DIV/0!</v>
      </c>
    </row>
    <row r="30" spans="2:24" ht="15" customHeight="1">
      <c r="B30" s="59" t="s">
        <v>97</v>
      </c>
      <c r="C30" s="36" t="s">
        <v>96</v>
      </c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6"/>
      <c r="Q30" s="38">
        <f>Q31</f>
        <v>1095.8</v>
      </c>
      <c r="R30" s="38">
        <f aca="true" t="shared" si="9" ref="R30:W30">R31</f>
        <v>0</v>
      </c>
      <c r="S30" s="38">
        <f t="shared" si="9"/>
        <v>0</v>
      </c>
      <c r="T30" s="38">
        <f t="shared" si="9"/>
        <v>0</v>
      </c>
      <c r="U30" s="38">
        <f t="shared" si="9"/>
        <v>0</v>
      </c>
      <c r="V30" s="38">
        <f t="shared" si="9"/>
        <v>0</v>
      </c>
      <c r="W30" s="38">
        <f t="shared" si="9"/>
        <v>482.8</v>
      </c>
      <c r="X30" s="74">
        <f t="shared" si="7"/>
        <v>44.05913487862749</v>
      </c>
    </row>
    <row r="31" spans="2:24" ht="15" customHeight="1">
      <c r="B31" s="63" t="s">
        <v>99</v>
      </c>
      <c r="C31" s="39"/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39" t="s">
        <v>98</v>
      </c>
      <c r="Q31" s="40">
        <v>1095.8</v>
      </c>
      <c r="R31" s="38"/>
      <c r="S31" s="38"/>
      <c r="T31" s="54"/>
      <c r="U31" s="41"/>
      <c r="V31" s="55"/>
      <c r="W31" s="46">
        <v>482.8</v>
      </c>
      <c r="X31" s="74">
        <f t="shared" si="7"/>
        <v>44.05913487862749</v>
      </c>
    </row>
    <row r="32" spans="2:24" ht="25.5" customHeight="1">
      <c r="B32" s="59" t="s">
        <v>36</v>
      </c>
      <c r="C32" s="36" t="s">
        <v>37</v>
      </c>
      <c r="D32" s="37">
        <f>SUM(D34:D36)</f>
        <v>900</v>
      </c>
      <c r="E32" s="37">
        <f>SUM(E34:E36)</f>
        <v>0</v>
      </c>
      <c r="F32" s="37">
        <f>SUM(F34:F36)</f>
        <v>508.2</v>
      </c>
      <c r="G32" s="37">
        <f>SUM(G34:G34)</f>
        <v>1315.6</v>
      </c>
      <c r="H32" s="37">
        <f>SUM(H34:H34)</f>
        <v>1315.6</v>
      </c>
      <c r="I32" s="37">
        <f>SUM(I34:I34)</f>
        <v>0</v>
      </c>
      <c r="J32" s="37">
        <f>SUM(J34:J34)</f>
        <v>0</v>
      </c>
      <c r="K32" s="37">
        <f>SUM(K34:K36)</f>
        <v>2460.7</v>
      </c>
      <c r="L32" s="37">
        <f>SUM(L34:L36)</f>
        <v>1440</v>
      </c>
      <c r="M32" s="37">
        <f>SUM(M34:M36)</f>
        <v>1440</v>
      </c>
      <c r="N32" s="37">
        <f>SUM(N34:N36)</f>
        <v>0</v>
      </c>
      <c r="O32" s="37">
        <f>SUM(O34:O36)</f>
        <v>0</v>
      </c>
      <c r="P32" s="36"/>
      <c r="Q32" s="38">
        <f>Q34+Q37+Q33</f>
        <v>520</v>
      </c>
      <c r="R32" s="38">
        <f aca="true" t="shared" si="10" ref="R32:W32">R34+R37+R33</f>
        <v>187.0401337792642</v>
      </c>
      <c r="S32" s="38">
        <f t="shared" si="10"/>
        <v>109.45576162967467</v>
      </c>
      <c r="T32" s="38">
        <f t="shared" si="10"/>
        <v>0</v>
      </c>
      <c r="U32" s="38">
        <f t="shared" si="10"/>
        <v>258.6</v>
      </c>
      <c r="V32" s="38">
        <f t="shared" si="10"/>
        <v>556.844547563805</v>
      </c>
      <c r="W32" s="38">
        <f t="shared" si="10"/>
        <v>159.5</v>
      </c>
      <c r="X32" s="74">
        <f t="shared" si="7"/>
        <v>30.673076923076927</v>
      </c>
    </row>
    <row r="33" spans="2:24" ht="25.5" customHeight="1">
      <c r="B33" s="64" t="s">
        <v>118</v>
      </c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 t="s">
        <v>117</v>
      </c>
      <c r="Q33" s="40">
        <v>20</v>
      </c>
      <c r="R33" s="38"/>
      <c r="S33" s="38"/>
      <c r="T33" s="56"/>
      <c r="U33" s="37"/>
      <c r="V33" s="55"/>
      <c r="W33" s="44"/>
      <c r="X33" s="74">
        <f t="shared" si="7"/>
        <v>0</v>
      </c>
    </row>
    <row r="34" spans="2:24" ht="37.5" customHeight="1">
      <c r="B34" s="61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300</v>
      </c>
      <c r="R34" s="38">
        <f t="shared" si="4"/>
        <v>187.0401337792642</v>
      </c>
      <c r="S34" s="38">
        <f t="shared" si="5"/>
        <v>109.45576162967467</v>
      </c>
      <c r="T34" s="54"/>
      <c r="U34" s="41">
        <v>258.6</v>
      </c>
      <c r="V34" s="55">
        <f t="shared" si="6"/>
        <v>556.844547563805</v>
      </c>
      <c r="W34" s="46">
        <v>37.4</v>
      </c>
      <c r="X34" s="74">
        <f t="shared" si="7"/>
        <v>12.466666666666667</v>
      </c>
    </row>
    <row r="35" spans="2:24" ht="15" customHeight="1" hidden="1">
      <c r="B35" s="61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4"/>
      <c r="U35" s="41"/>
      <c r="V35" s="55" t="e">
        <f t="shared" si="6"/>
        <v>#DIV/0!</v>
      </c>
      <c r="W35" s="44"/>
      <c r="X35" s="74" t="e">
        <f t="shared" si="7"/>
        <v>#DIV/0!</v>
      </c>
    </row>
    <row r="36" spans="2:24" ht="23.25" customHeight="1" hidden="1">
      <c r="B36" s="61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4"/>
      <c r="U36" s="41"/>
      <c r="V36" s="55" t="e">
        <f t="shared" si="6"/>
        <v>#DIV/0!</v>
      </c>
      <c r="W36" s="44"/>
      <c r="X36" s="74" t="e">
        <f t="shared" si="7"/>
        <v>#DIV/0!</v>
      </c>
    </row>
    <row r="37" spans="2:24" ht="23.25" customHeight="1">
      <c r="B37" s="61" t="s">
        <v>40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200</v>
      </c>
      <c r="R37" s="38"/>
      <c r="S37" s="38"/>
      <c r="T37" s="54"/>
      <c r="U37" s="41"/>
      <c r="V37" s="55"/>
      <c r="W37" s="46">
        <v>122.1</v>
      </c>
      <c r="X37" s="74">
        <f t="shared" si="7"/>
        <v>61.04999999999999</v>
      </c>
    </row>
    <row r="38" spans="2:24" ht="15" customHeight="1">
      <c r="B38" s="59" t="s">
        <v>44</v>
      </c>
      <c r="C38" s="36" t="s">
        <v>45</v>
      </c>
      <c r="D38" s="37">
        <f>SUM(D39:D44)</f>
        <v>4720</v>
      </c>
      <c r="E38" s="37">
        <f>SUM(E39:E44)</f>
        <v>0</v>
      </c>
      <c r="F38" s="37" t="e">
        <f>F39+#REF!+#REF!+#REF!+#REF!+F44</f>
        <v>#REF!</v>
      </c>
      <c r="G38" s="37" t="e">
        <f>G39+#REF!+#REF!+#REF!+#REF!+G44</f>
        <v>#REF!</v>
      </c>
      <c r="H38" s="37" t="e">
        <f>H39+#REF!+#REF!+#REF!+#REF!+H44</f>
        <v>#REF!</v>
      </c>
      <c r="I38" s="37" t="e">
        <f>I39+#REF!+#REF!+#REF!+#REF!+I44</f>
        <v>#REF!</v>
      </c>
      <c r="J38" s="37" t="e">
        <f>J39+#REF!+#REF!+#REF!+#REF!+J44</f>
        <v>#REF!</v>
      </c>
      <c r="K38" s="37" t="e">
        <f>K39+#REF!+#REF!+#REF!+#REF!+K44+#REF!</f>
        <v>#REF!</v>
      </c>
      <c r="L38" s="37" t="e">
        <f>L39+#REF!+#REF!+#REF!+#REF!+L44+#REF!</f>
        <v>#REF!</v>
      </c>
      <c r="M38" s="37" t="e">
        <f>M39+#REF!+#REF!+#REF!+#REF!+M44+#REF!</f>
        <v>#REF!</v>
      </c>
      <c r="N38" s="37" t="e">
        <f>N39+#REF!+#REF!+#REF!+#REF!+N44+#REF!</f>
        <v>#REF!</v>
      </c>
      <c r="O38" s="37" t="e">
        <f>O39+#REF!+#REF!+#REF!+#REF!+O44+#REF!</f>
        <v>#REF!</v>
      </c>
      <c r="P38" s="36"/>
      <c r="Q38" s="38">
        <f>Q40+Q43+Q44+Q42</f>
        <v>14888.900000000001</v>
      </c>
      <c r="R38" s="38">
        <f>R40+R43+R44</f>
        <v>267.0886075949367</v>
      </c>
      <c r="S38" s="38">
        <f>S40+S43+S44</f>
        <v>100</v>
      </c>
      <c r="T38" s="38">
        <f>T40+T43+T44</f>
        <v>0</v>
      </c>
      <c r="U38" s="38">
        <f>U40+U43+U44</f>
        <v>630</v>
      </c>
      <c r="V38" s="38">
        <f>V40+V43+V44</f>
        <v>1253.968253968254</v>
      </c>
      <c r="W38" s="38">
        <f>W40+W43+W44+W42</f>
        <v>8612.6</v>
      </c>
      <c r="X38" s="74">
        <f t="shared" si="7"/>
        <v>57.845777727031546</v>
      </c>
    </row>
    <row r="39" spans="2:24" ht="12" customHeight="1" hidden="1">
      <c r="B39" s="61" t="s">
        <v>46</v>
      </c>
      <c r="C39" s="39" t="s">
        <v>47</v>
      </c>
      <c r="D39" s="41">
        <v>2820</v>
      </c>
      <c r="E39" s="41"/>
      <c r="F39" s="41"/>
      <c r="G39" s="40">
        <f t="shared" si="2"/>
        <v>138</v>
      </c>
      <c r="H39" s="41">
        <v>138</v>
      </c>
      <c r="I39" s="41"/>
      <c r="J39" s="41"/>
      <c r="K39" s="41"/>
      <c r="L39" s="41">
        <f t="shared" si="3"/>
        <v>0</v>
      </c>
      <c r="M39" s="41"/>
      <c r="N39" s="41"/>
      <c r="O39" s="41"/>
      <c r="P39" s="39" t="s">
        <v>47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>
        <v>1880.3</v>
      </c>
      <c r="V39" s="55">
        <f t="shared" si="6"/>
        <v>0</v>
      </c>
      <c r="W39" s="44"/>
      <c r="X39" s="74" t="e">
        <f t="shared" si="7"/>
        <v>#DIV/0!</v>
      </c>
    </row>
    <row r="40" spans="2:24" ht="36.75" customHeight="1">
      <c r="B40" s="61" t="s">
        <v>107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106</v>
      </c>
      <c r="Q40" s="40">
        <v>100</v>
      </c>
      <c r="R40" s="38"/>
      <c r="S40" s="38"/>
      <c r="T40" s="54"/>
      <c r="U40" s="41"/>
      <c r="V40" s="55"/>
      <c r="W40" s="44"/>
      <c r="X40" s="74">
        <f t="shared" si="7"/>
        <v>0</v>
      </c>
    </row>
    <row r="41" spans="2:24" ht="16.5" customHeight="1" hidden="1">
      <c r="B41" s="61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4"/>
      <c r="U41" s="41">
        <v>155.6</v>
      </c>
      <c r="V41" s="55">
        <f t="shared" si="6"/>
        <v>160.66838046272494</v>
      </c>
      <c r="W41" s="44"/>
      <c r="X41" s="74">
        <f t="shared" si="7"/>
        <v>0</v>
      </c>
    </row>
    <row r="42" spans="2:24" ht="16.5" customHeight="1">
      <c r="B42" s="61" t="s">
        <v>121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49</v>
      </c>
      <c r="Q42" s="40">
        <v>10468.6</v>
      </c>
      <c r="R42" s="38"/>
      <c r="S42" s="38"/>
      <c r="T42" s="54"/>
      <c r="U42" s="41"/>
      <c r="V42" s="55"/>
      <c r="W42" s="46">
        <v>7324.1</v>
      </c>
      <c r="X42" s="74">
        <f t="shared" si="7"/>
        <v>69.96255468735075</v>
      </c>
    </row>
    <row r="43" spans="2:24" ht="16.5" customHeight="1">
      <c r="B43" s="61" t="s">
        <v>112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108</v>
      </c>
      <c r="Q43" s="40">
        <v>800.3</v>
      </c>
      <c r="R43" s="38"/>
      <c r="S43" s="38"/>
      <c r="T43" s="54"/>
      <c r="U43" s="41"/>
      <c r="V43" s="55"/>
      <c r="W43" s="46">
        <v>416.1</v>
      </c>
      <c r="X43" s="74">
        <f t="shared" si="7"/>
        <v>51.99300262401601</v>
      </c>
    </row>
    <row r="44" spans="2:24" ht="26.25" customHeight="1">
      <c r="B44" s="61" t="s">
        <v>50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51</v>
      </c>
      <c r="Q44" s="40">
        <v>3520</v>
      </c>
      <c r="R44" s="38">
        <f t="shared" si="4"/>
        <v>267.0886075949367</v>
      </c>
      <c r="S44" s="38">
        <f t="shared" si="5"/>
        <v>100</v>
      </c>
      <c r="T44" s="54"/>
      <c r="U44" s="41">
        <v>630</v>
      </c>
      <c r="V44" s="55">
        <f t="shared" si="6"/>
        <v>1253.968253968254</v>
      </c>
      <c r="W44" s="46">
        <v>872.4</v>
      </c>
      <c r="X44" s="74">
        <f t="shared" si="7"/>
        <v>24.78409090909091</v>
      </c>
    </row>
    <row r="45" spans="2:24" ht="0.75" customHeight="1" hidden="1">
      <c r="B45" s="61" t="s">
        <v>52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4"/>
      <c r="U45" s="41">
        <v>630</v>
      </c>
      <c r="V45" s="55">
        <f t="shared" si="6"/>
        <v>142.85714285714286</v>
      </c>
      <c r="W45" s="44"/>
      <c r="X45" s="74">
        <f t="shared" si="7"/>
        <v>0</v>
      </c>
    </row>
    <row r="46" spans="2:24" ht="12.75" customHeight="1" hidden="1">
      <c r="B46" s="61" t="s">
        <v>53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4"/>
      <c r="U46" s="41"/>
      <c r="V46" s="55"/>
      <c r="W46" s="44"/>
      <c r="X46" s="74">
        <f t="shared" si="7"/>
        <v>0</v>
      </c>
    </row>
    <row r="47" spans="2:24" ht="13.5" customHeight="1">
      <c r="B47" s="59" t="s">
        <v>54</v>
      </c>
      <c r="C47" s="36" t="s">
        <v>55</v>
      </c>
      <c r="D47" s="37">
        <f aca="true" t="shared" si="11" ref="D47:O47">SUM(D49:D50)</f>
        <v>53545</v>
      </c>
      <c r="E47" s="37">
        <f t="shared" si="11"/>
        <v>-5700</v>
      </c>
      <c r="F47" s="37">
        <f t="shared" si="11"/>
        <v>127031.4</v>
      </c>
      <c r="G47" s="37">
        <f t="shared" si="11"/>
        <v>8995.800000000003</v>
      </c>
      <c r="H47" s="37">
        <f t="shared" si="11"/>
        <v>7995.800000000003</v>
      </c>
      <c r="I47" s="37">
        <f t="shared" si="11"/>
        <v>1000</v>
      </c>
      <c r="J47" s="37">
        <f t="shared" si="11"/>
        <v>0</v>
      </c>
      <c r="K47" s="37">
        <f t="shared" si="11"/>
        <v>38660.3</v>
      </c>
      <c r="L47" s="37">
        <f t="shared" si="11"/>
        <v>8239</v>
      </c>
      <c r="M47" s="37">
        <f t="shared" si="11"/>
        <v>8239</v>
      </c>
      <c r="N47" s="37">
        <f t="shared" si="11"/>
        <v>0</v>
      </c>
      <c r="O47" s="37">
        <f t="shared" si="11"/>
        <v>0</v>
      </c>
      <c r="P47" s="36"/>
      <c r="Q47" s="38">
        <f>Q48+Q49+Q50</f>
        <v>165766.3</v>
      </c>
      <c r="R47" s="38">
        <f aca="true" t="shared" si="12" ref="R47:W47">R48+R49+R50</f>
        <v>16.26228770104304</v>
      </c>
      <c r="S47" s="38">
        <f t="shared" si="12"/>
        <v>0</v>
      </c>
      <c r="T47" s="38">
        <f t="shared" si="12"/>
        <v>0</v>
      </c>
      <c r="U47" s="38">
        <f t="shared" si="12"/>
        <v>103230.5</v>
      </c>
      <c r="V47" s="38">
        <f t="shared" si="12"/>
        <v>0</v>
      </c>
      <c r="W47" s="38">
        <f t="shared" si="12"/>
        <v>34328.3</v>
      </c>
      <c r="X47" s="74">
        <f t="shared" si="7"/>
        <v>20.70885336766279</v>
      </c>
    </row>
    <row r="48" spans="2:24" ht="15" customHeight="1">
      <c r="B48" s="64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136780.9</v>
      </c>
      <c r="R48" s="38"/>
      <c r="S48" s="38"/>
      <c r="T48" s="56"/>
      <c r="U48" s="37"/>
      <c r="V48" s="55"/>
      <c r="W48" s="46">
        <v>15828.7</v>
      </c>
      <c r="X48" s="74">
        <f t="shared" si="7"/>
        <v>11.572302858074483</v>
      </c>
    </row>
    <row r="49" spans="2:24" ht="15" customHeight="1">
      <c r="B49" s="61" t="s">
        <v>56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57</v>
      </c>
      <c r="Q49" s="40">
        <v>8500</v>
      </c>
      <c r="R49" s="38">
        <f t="shared" si="4"/>
        <v>16.26228770104304</v>
      </c>
      <c r="S49" s="38">
        <f t="shared" si="5"/>
        <v>0</v>
      </c>
      <c r="T49" s="54"/>
      <c r="U49" s="41">
        <v>103230.5</v>
      </c>
      <c r="V49" s="55">
        <f t="shared" si="6"/>
        <v>0</v>
      </c>
      <c r="W49" s="46">
        <v>6162.8</v>
      </c>
      <c r="X49" s="74">
        <f t="shared" si="7"/>
        <v>72.50352941176472</v>
      </c>
    </row>
    <row r="50" spans="2:24" ht="18" customHeight="1">
      <c r="B50" s="61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58</v>
      </c>
      <c r="Q50" s="40">
        <v>20485.4</v>
      </c>
      <c r="R50" s="38"/>
      <c r="S50" s="38"/>
      <c r="T50" s="54"/>
      <c r="U50" s="41"/>
      <c r="V50" s="55"/>
      <c r="W50" s="46">
        <v>12336.8</v>
      </c>
      <c r="X50" s="74">
        <f t="shared" si="7"/>
        <v>60.22240229626953</v>
      </c>
    </row>
    <row r="51" spans="2:24" ht="12.75" customHeight="1" hidden="1">
      <c r="B51" s="61" t="s">
        <v>59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4"/>
      <c r="U51" s="41">
        <v>3635.7</v>
      </c>
      <c r="V51" s="55">
        <f t="shared" si="6"/>
        <v>1878.0427428005612</v>
      </c>
      <c r="W51" s="44"/>
      <c r="X51" s="74">
        <f t="shared" si="7"/>
        <v>0</v>
      </c>
    </row>
    <row r="52" spans="2:24" ht="12.75" customHeight="1" hidden="1">
      <c r="B52" s="61" t="s">
        <v>60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4"/>
      <c r="U52" s="41"/>
      <c r="V52" s="55" t="e">
        <f t="shared" si="6"/>
        <v>#DIV/0!</v>
      </c>
      <c r="W52" s="44"/>
      <c r="X52" s="74" t="e">
        <f t="shared" si="7"/>
        <v>#DIV/0!</v>
      </c>
    </row>
    <row r="53" spans="2:24" ht="11.25" customHeight="1" hidden="1">
      <c r="B53" s="61" t="s">
        <v>61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4"/>
      <c r="U53" s="41">
        <v>4052.8</v>
      </c>
      <c r="V53" s="55"/>
      <c r="W53" s="44"/>
      <c r="X53" s="74" t="e">
        <f t="shared" si="7"/>
        <v>#DIV/0!</v>
      </c>
    </row>
    <row r="54" spans="2:24" ht="13.5" customHeight="1" hidden="1">
      <c r="B54" s="61" t="s">
        <v>62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4"/>
      <c r="U54" s="41">
        <v>6679.7</v>
      </c>
      <c r="V54" s="55">
        <f t="shared" si="6"/>
        <v>189.64923574412026</v>
      </c>
      <c r="W54" s="44"/>
      <c r="X54" s="74">
        <f t="shared" si="7"/>
        <v>0</v>
      </c>
    </row>
    <row r="55" spans="2:24" ht="13.5" customHeight="1" hidden="1">
      <c r="B55" s="61" t="s">
        <v>63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4"/>
      <c r="U55" s="41">
        <v>7258.2</v>
      </c>
      <c r="V55" s="55">
        <f t="shared" si="6"/>
        <v>179.5486484252294</v>
      </c>
      <c r="W55" s="44"/>
      <c r="X55" s="74">
        <f t="shared" si="7"/>
        <v>0</v>
      </c>
    </row>
    <row r="56" spans="2:24" ht="11.25" customHeight="1" hidden="1">
      <c r="B56" s="61" t="s">
        <v>64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4"/>
      <c r="U56" s="41">
        <v>59619.5</v>
      </c>
      <c r="V56" s="55">
        <f t="shared" si="6"/>
        <v>0</v>
      </c>
      <c r="W56" s="44"/>
      <c r="X56" s="74" t="e">
        <f t="shared" si="7"/>
        <v>#DIV/0!</v>
      </c>
    </row>
    <row r="57" spans="2:24" ht="15.75" customHeight="1">
      <c r="B57" s="59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>Q58</f>
        <v>598.1</v>
      </c>
      <c r="R57" s="38">
        <f aca="true" t="shared" si="13" ref="R57:W57">R58</f>
        <v>0</v>
      </c>
      <c r="S57" s="38">
        <f t="shared" si="13"/>
        <v>0</v>
      </c>
      <c r="T57" s="38">
        <f t="shared" si="13"/>
        <v>0</v>
      </c>
      <c r="U57" s="38">
        <f t="shared" si="13"/>
        <v>0</v>
      </c>
      <c r="V57" s="38">
        <f t="shared" si="13"/>
        <v>0</v>
      </c>
      <c r="W57" s="38">
        <f t="shared" si="13"/>
        <v>407.4</v>
      </c>
      <c r="X57" s="74">
        <f t="shared" si="7"/>
        <v>68.11569971576658</v>
      </c>
    </row>
    <row r="58" spans="2:24" ht="15" customHeight="1">
      <c r="B58" s="61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598.1</v>
      </c>
      <c r="R58" s="38"/>
      <c r="S58" s="38"/>
      <c r="T58" s="54"/>
      <c r="U58" s="41"/>
      <c r="V58" s="55"/>
      <c r="W58" s="46">
        <v>407.4</v>
      </c>
      <c r="X58" s="74">
        <f t="shared" si="7"/>
        <v>68.11569971576658</v>
      </c>
    </row>
    <row r="59" spans="2:24" ht="28.5" customHeight="1">
      <c r="B59" s="59" t="s">
        <v>65</v>
      </c>
      <c r="C59" s="36" t="s">
        <v>66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4" ref="G59:O59">SUM(G60:G63)</f>
        <v>9716.8</v>
      </c>
      <c r="H59" s="37">
        <f t="shared" si="14"/>
        <v>7876.799999999999</v>
      </c>
      <c r="I59" s="37">
        <f t="shared" si="14"/>
        <v>1840</v>
      </c>
      <c r="J59" s="37">
        <f t="shared" si="14"/>
        <v>0</v>
      </c>
      <c r="K59" s="37">
        <f t="shared" si="14"/>
        <v>10772.8</v>
      </c>
      <c r="L59" s="37">
        <f t="shared" si="14"/>
        <v>8669.3</v>
      </c>
      <c r="M59" s="37">
        <f t="shared" si="14"/>
        <v>8340</v>
      </c>
      <c r="N59" s="37">
        <f t="shared" si="14"/>
        <v>329.3</v>
      </c>
      <c r="O59" s="37">
        <f t="shared" si="14"/>
        <v>0</v>
      </c>
      <c r="P59" s="36"/>
      <c r="Q59" s="38">
        <f>Q60</f>
        <v>19276.9</v>
      </c>
      <c r="R59" s="38">
        <f aca="true" t="shared" si="15" ref="R59:W59">R60</f>
        <v>101.10330013669207</v>
      </c>
      <c r="S59" s="38">
        <f t="shared" si="15"/>
        <v>87.87346221441125</v>
      </c>
      <c r="T59" s="38">
        <f t="shared" si="15"/>
        <v>0</v>
      </c>
      <c r="U59" s="38">
        <f t="shared" si="15"/>
        <v>3955.2</v>
      </c>
      <c r="V59" s="38">
        <f t="shared" si="15"/>
        <v>68.26456310679612</v>
      </c>
      <c r="W59" s="38">
        <f t="shared" si="15"/>
        <v>10699.3</v>
      </c>
      <c r="X59" s="74">
        <f t="shared" si="7"/>
        <v>55.503218878554115</v>
      </c>
    </row>
    <row r="60" spans="2:24" ht="15">
      <c r="B60" s="61" t="s">
        <v>93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67</v>
      </c>
      <c r="Q60" s="40">
        <v>19276.9</v>
      </c>
      <c r="R60" s="38">
        <f t="shared" si="4"/>
        <v>101.10330013669207</v>
      </c>
      <c r="S60" s="38">
        <f t="shared" si="5"/>
        <v>87.87346221441125</v>
      </c>
      <c r="T60" s="54"/>
      <c r="U60" s="41">
        <v>3955.2</v>
      </c>
      <c r="V60" s="55">
        <f t="shared" si="6"/>
        <v>68.26456310679612</v>
      </c>
      <c r="W60" s="46">
        <v>10699.3</v>
      </c>
      <c r="X60" s="74">
        <f t="shared" si="7"/>
        <v>55.503218878554115</v>
      </c>
    </row>
    <row r="61" spans="2:24" ht="14.25" customHeight="1" hidden="1">
      <c r="B61" s="61" t="s">
        <v>90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4"/>
      <c r="U61" s="41"/>
      <c r="V61" s="55"/>
      <c r="W61" s="44"/>
      <c r="X61" s="74">
        <f t="shared" si="7"/>
        <v>0</v>
      </c>
    </row>
    <row r="62" spans="2:24" ht="12" customHeight="1" hidden="1">
      <c r="B62" s="61" t="s">
        <v>91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4"/>
      <c r="U62" s="41"/>
      <c r="V62" s="55"/>
      <c r="W62" s="44"/>
      <c r="X62" s="74">
        <f t="shared" si="7"/>
        <v>0</v>
      </c>
    </row>
    <row r="63" spans="2:24" ht="21.75" customHeight="1" hidden="1">
      <c r="B63" s="61" t="s">
        <v>69</v>
      </c>
      <c r="C63" s="39" t="s">
        <v>68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68</v>
      </c>
      <c r="Q63" s="40">
        <f t="shared" si="8"/>
        <v>0</v>
      </c>
      <c r="R63" s="38"/>
      <c r="S63" s="38"/>
      <c r="T63" s="54"/>
      <c r="U63" s="41">
        <v>881.2</v>
      </c>
      <c r="V63" s="55">
        <f>M63/U63*100</f>
        <v>0</v>
      </c>
      <c r="W63" s="44"/>
      <c r="X63" s="74" t="e">
        <f t="shared" si="7"/>
        <v>#DIV/0!</v>
      </c>
    </row>
    <row r="64" spans="2:24" ht="21.75" customHeight="1">
      <c r="B64" s="61" t="s">
        <v>113</v>
      </c>
      <c r="C64" s="39" t="s">
        <v>110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>Q65+Q66</f>
        <v>990</v>
      </c>
      <c r="R64" s="40">
        <f>R65</f>
        <v>0</v>
      </c>
      <c r="S64" s="40">
        <f>S65</f>
        <v>0</v>
      </c>
      <c r="T64" s="40">
        <f>T65</f>
        <v>0</v>
      </c>
      <c r="U64" s="40">
        <f>U65</f>
        <v>0</v>
      </c>
      <c r="V64" s="40">
        <f>V65</f>
        <v>0</v>
      </c>
      <c r="W64" s="40">
        <f>W65+W66</f>
        <v>549.7</v>
      </c>
      <c r="X64" s="74">
        <f t="shared" si="7"/>
        <v>55.52525252525253</v>
      </c>
    </row>
    <row r="65" spans="2:24" ht="12.75" customHeight="1">
      <c r="B65" s="61" t="s">
        <v>114</v>
      </c>
      <c r="C65" s="39"/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111</v>
      </c>
      <c r="Q65" s="40">
        <v>900</v>
      </c>
      <c r="R65" s="38"/>
      <c r="S65" s="38"/>
      <c r="T65" s="54"/>
      <c r="U65" s="41"/>
      <c r="V65" s="55"/>
      <c r="W65" s="46">
        <v>459.7</v>
      </c>
      <c r="X65" s="74">
        <f t="shared" si="7"/>
        <v>51.077777777777776</v>
      </c>
    </row>
    <row r="66" spans="2:24" ht="12.75" customHeight="1">
      <c r="B66" s="61" t="s">
        <v>122</v>
      </c>
      <c r="C66" s="39"/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123</v>
      </c>
      <c r="Q66" s="40">
        <v>90</v>
      </c>
      <c r="R66" s="38"/>
      <c r="S66" s="38"/>
      <c r="T66" s="54"/>
      <c r="U66" s="41"/>
      <c r="V66" s="55"/>
      <c r="W66" s="46">
        <v>90</v>
      </c>
      <c r="X66" s="74"/>
    </row>
    <row r="67" spans="2:24" ht="18" customHeight="1">
      <c r="B67" s="59" t="s">
        <v>77</v>
      </c>
      <c r="C67" s="36" t="s">
        <v>109</v>
      </c>
      <c r="D67" s="37">
        <f aca="true" t="shared" si="16" ref="D67:O67">SUM(D68:D72)</f>
        <v>1000</v>
      </c>
      <c r="E67" s="37">
        <f t="shared" si="16"/>
        <v>0</v>
      </c>
      <c r="F67" s="37">
        <f t="shared" si="16"/>
        <v>8000</v>
      </c>
      <c r="G67" s="37">
        <f t="shared" si="16"/>
        <v>4306</v>
      </c>
      <c r="H67" s="37">
        <f t="shared" si="16"/>
        <v>4146</v>
      </c>
      <c r="I67" s="37">
        <f t="shared" si="16"/>
        <v>0</v>
      </c>
      <c r="J67" s="37">
        <f t="shared" si="16"/>
        <v>160</v>
      </c>
      <c r="K67" s="37">
        <f t="shared" si="16"/>
        <v>13086</v>
      </c>
      <c r="L67" s="37">
        <f t="shared" si="16"/>
        <v>4200</v>
      </c>
      <c r="M67" s="37">
        <f t="shared" si="16"/>
        <v>4200</v>
      </c>
      <c r="N67" s="37">
        <f t="shared" si="16"/>
        <v>0</v>
      </c>
      <c r="O67" s="37">
        <f t="shared" si="16"/>
        <v>0</v>
      </c>
      <c r="P67" s="36"/>
      <c r="Q67" s="38">
        <v>9039</v>
      </c>
      <c r="R67" s="38">
        <f>R72</f>
        <v>315.62952243125903</v>
      </c>
      <c r="S67" s="38">
        <f>S72</f>
        <v>101.30246020260492</v>
      </c>
      <c r="T67" s="38">
        <f>T72</f>
        <v>0</v>
      </c>
      <c r="U67" s="38">
        <f>U72</f>
        <v>1431.7</v>
      </c>
      <c r="V67" s="38">
        <f>V72</f>
        <v>293.357546972131</v>
      </c>
      <c r="W67" s="38">
        <v>6508.4</v>
      </c>
      <c r="X67" s="74">
        <f t="shared" si="7"/>
        <v>72.0035402146255</v>
      </c>
    </row>
    <row r="68" spans="2:24" ht="15.75" customHeight="1" hidden="1">
      <c r="B68" s="61" t="s">
        <v>92</v>
      </c>
      <c r="C68" s="39"/>
      <c r="D68" s="41"/>
      <c r="E68" s="41"/>
      <c r="F68" s="41"/>
      <c r="G68" s="40">
        <f aca="true" t="shared" si="17" ref="G68:G74">H68+I68+J68</f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70</v>
      </c>
      <c r="Q68" s="40">
        <f t="shared" si="8"/>
        <v>0</v>
      </c>
      <c r="R68" s="38"/>
      <c r="S68" s="38"/>
      <c r="T68" s="54"/>
      <c r="U68" s="41"/>
      <c r="V68" s="55"/>
      <c r="W68" s="44"/>
      <c r="X68" s="74" t="e">
        <f t="shared" si="7"/>
        <v>#DIV/0!</v>
      </c>
    </row>
    <row r="69" spans="2:24" ht="8.25" customHeight="1" hidden="1">
      <c r="B69" s="61" t="s">
        <v>71</v>
      </c>
      <c r="C69" s="39"/>
      <c r="D69" s="41"/>
      <c r="E69" s="41"/>
      <c r="F69" s="41"/>
      <c r="G69" s="40">
        <f t="shared" si="17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72</v>
      </c>
      <c r="Q69" s="40">
        <f t="shared" si="8"/>
        <v>0</v>
      </c>
      <c r="R69" s="38"/>
      <c r="S69" s="38"/>
      <c r="T69" s="54"/>
      <c r="U69" s="41"/>
      <c r="V69" s="55"/>
      <c r="W69" s="44"/>
      <c r="X69" s="74" t="e">
        <f t="shared" si="7"/>
        <v>#DIV/0!</v>
      </c>
    </row>
    <row r="70" spans="2:24" ht="12.75" customHeight="1" hidden="1">
      <c r="B70" s="61" t="s">
        <v>73</v>
      </c>
      <c r="C70" s="39"/>
      <c r="D70" s="41"/>
      <c r="E70" s="41"/>
      <c r="F70" s="41"/>
      <c r="G70" s="40">
        <f t="shared" si="17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74</v>
      </c>
      <c r="Q70" s="40">
        <f t="shared" si="8"/>
        <v>0</v>
      </c>
      <c r="R70" s="38"/>
      <c r="S70" s="38"/>
      <c r="T70" s="54"/>
      <c r="U70" s="41"/>
      <c r="V70" s="55"/>
      <c r="W70" s="44"/>
      <c r="X70" s="74" t="e">
        <f t="shared" si="7"/>
        <v>#DIV/0!</v>
      </c>
    </row>
    <row r="71" spans="2:24" ht="12.75" customHeight="1" hidden="1">
      <c r="B71" s="61" t="s">
        <v>75</v>
      </c>
      <c r="C71" s="39"/>
      <c r="D71" s="41"/>
      <c r="E71" s="41"/>
      <c r="F71" s="41"/>
      <c r="G71" s="40">
        <f t="shared" si="17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76</v>
      </c>
      <c r="Q71" s="40">
        <f t="shared" si="8"/>
        <v>0</v>
      </c>
      <c r="R71" s="38"/>
      <c r="S71" s="38"/>
      <c r="T71" s="54"/>
      <c r="U71" s="41"/>
      <c r="V71" s="55"/>
      <c r="W71" s="44"/>
      <c r="X71" s="74" t="e">
        <f t="shared" si="7"/>
        <v>#DIV/0!</v>
      </c>
    </row>
    <row r="72" spans="2:24" ht="15" customHeight="1">
      <c r="B72" s="61" t="s">
        <v>77</v>
      </c>
      <c r="C72" s="39"/>
      <c r="D72" s="41">
        <v>1000</v>
      </c>
      <c r="E72" s="41"/>
      <c r="F72" s="41">
        <v>8000</v>
      </c>
      <c r="G72" s="40">
        <f t="shared" si="17"/>
        <v>4306</v>
      </c>
      <c r="H72" s="41">
        <f>3000+1146</f>
        <v>4146</v>
      </c>
      <c r="I72" s="41"/>
      <c r="J72" s="41">
        <v>160</v>
      </c>
      <c r="K72" s="41">
        <v>13086</v>
      </c>
      <c r="L72" s="41">
        <f t="shared" si="3"/>
        <v>4200</v>
      </c>
      <c r="M72" s="41">
        <v>4200</v>
      </c>
      <c r="N72" s="41"/>
      <c r="O72" s="41"/>
      <c r="P72" s="39" t="s">
        <v>109</v>
      </c>
      <c r="Q72" s="40">
        <v>8539</v>
      </c>
      <c r="R72" s="38">
        <f>K72/H72*100</f>
        <v>315.62952243125903</v>
      </c>
      <c r="S72" s="38">
        <f>M72/H72*100</f>
        <v>101.30246020260492</v>
      </c>
      <c r="T72" s="54"/>
      <c r="U72" s="41">
        <v>1431.7</v>
      </c>
      <c r="V72" s="55">
        <f>M72/U72*100</f>
        <v>293.357546972131</v>
      </c>
      <c r="W72" s="46">
        <v>4588</v>
      </c>
      <c r="X72" s="74">
        <f t="shared" si="7"/>
        <v>53.729944958426046</v>
      </c>
    </row>
    <row r="73" spans="2:24" ht="16.5" customHeight="1" hidden="1">
      <c r="B73" s="61" t="s">
        <v>78</v>
      </c>
      <c r="C73" s="39" t="s">
        <v>79</v>
      </c>
      <c r="D73" s="41"/>
      <c r="E73" s="41"/>
      <c r="F73" s="41"/>
      <c r="G73" s="40">
        <f t="shared" si="17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79</v>
      </c>
      <c r="Q73" s="40">
        <f t="shared" si="8"/>
        <v>0</v>
      </c>
      <c r="R73" s="38" t="e">
        <f>K73/H73*100</f>
        <v>#DIV/0!</v>
      </c>
      <c r="S73" s="38"/>
      <c r="T73" s="54"/>
      <c r="U73" s="41"/>
      <c r="V73" s="55"/>
      <c r="W73" s="44"/>
      <c r="X73" s="74" t="e">
        <f t="shared" si="7"/>
        <v>#DIV/0!</v>
      </c>
    </row>
    <row r="74" spans="2:24" ht="24" customHeight="1" hidden="1">
      <c r="B74" s="61" t="s">
        <v>80</v>
      </c>
      <c r="C74" s="39" t="s">
        <v>81</v>
      </c>
      <c r="D74" s="41"/>
      <c r="E74" s="41"/>
      <c r="F74" s="41">
        <v>4600</v>
      </c>
      <c r="G74" s="40">
        <f t="shared" si="17"/>
        <v>7600</v>
      </c>
      <c r="H74" s="41">
        <v>7600</v>
      </c>
      <c r="I74" s="41"/>
      <c r="J74" s="41"/>
      <c r="K74" s="41">
        <v>5257</v>
      </c>
      <c r="L74" s="41">
        <f>M74+N74+O74</f>
        <v>5200</v>
      </c>
      <c r="M74" s="41">
        <f>4600+600</f>
        <v>5200</v>
      </c>
      <c r="N74" s="41"/>
      <c r="O74" s="41"/>
      <c r="P74" s="39" t="s">
        <v>81</v>
      </c>
      <c r="Q74" s="40">
        <f t="shared" si="8"/>
        <v>5200</v>
      </c>
      <c r="R74" s="38">
        <f>K74/H74*100</f>
        <v>69.17105263157895</v>
      </c>
      <c r="S74" s="38">
        <f>M74/H74*100</f>
        <v>68.42105263157895</v>
      </c>
      <c r="T74" s="54"/>
      <c r="U74" s="41">
        <v>3408.6</v>
      </c>
      <c r="V74" s="55">
        <f>M74/U74*100</f>
        <v>152.55530129672005</v>
      </c>
      <c r="W74" s="44"/>
      <c r="X74" s="74">
        <f t="shared" si="7"/>
        <v>0</v>
      </c>
    </row>
    <row r="75" spans="2:24" ht="15" thickBot="1">
      <c r="B75" s="65" t="s">
        <v>82</v>
      </c>
      <c r="C75" s="66"/>
      <c r="D75" s="67" t="e">
        <f>SUM(D14+D32+D38+D47+#REF!+D59+D67+#REF!+#REF!)</f>
        <v>#REF!</v>
      </c>
      <c r="E75" s="67" t="e">
        <f>SUM(E14+E32+E38+E47+#REF!+E59+E67+#REF!+#REF!)</f>
        <v>#REF!</v>
      </c>
      <c r="F75" s="68" t="e">
        <f>SUM(F14+F32+F38+F47+#REF!+#REF!+F59+F67+#REF!+#REF!)</f>
        <v>#REF!</v>
      </c>
      <c r="G75" s="68" t="e">
        <f>SUM(G14+G32+G38+G47+#REF!+#REF!+G59+G67+#REF!+#REF!)</f>
        <v>#REF!</v>
      </c>
      <c r="H75" s="68" t="e">
        <f>SUM(H14+H32+H38+H47+#REF!+#REF!+H59+H67+#REF!+#REF!)</f>
        <v>#REF!</v>
      </c>
      <c r="I75" s="68" t="e">
        <f>SUM(I14+I32+I38+I47+#REF!+#REF!+I59+I67+#REF!+#REF!)</f>
        <v>#REF!</v>
      </c>
      <c r="J75" s="68" t="e">
        <f>SUM(J14+J32+J38+J47+#REF!+#REF!+J59+J67+#REF!+#REF!)</f>
        <v>#REF!</v>
      </c>
      <c r="K75" s="68" t="e">
        <f>SUM(K14+K32+K38+K47+#REF!+#REF!+K59+K67+#REF!+#REF!)</f>
        <v>#REF!</v>
      </c>
      <c r="L75" s="68" t="e">
        <f>SUM(L14+L32+L38+L47+#REF!+#REF!+L59+L67+#REF!+#REF!)</f>
        <v>#REF!</v>
      </c>
      <c r="M75" s="68" t="e">
        <f>SUM(M14+M32+M38+M47+#REF!+#REF!+M59+M67+#REF!+#REF!)</f>
        <v>#REF!</v>
      </c>
      <c r="N75" s="68" t="e">
        <f>SUM(N14+N32+N38+N47+#REF!+#REF!+N59+N67+#REF!+#REF!)</f>
        <v>#REF!</v>
      </c>
      <c r="O75" s="68" t="e">
        <f>SUM(O14+O32+O38+O47+#REF!+#REF!+O59+O67+#REF!+#REF!)</f>
        <v>#REF!</v>
      </c>
      <c r="P75" s="66"/>
      <c r="Q75" s="68">
        <f>Q14+Q30+Q32+Q38+Q47+Q57+Q59+Q64+Q67</f>
        <v>232581.8</v>
      </c>
      <c r="R75" s="68">
        <f aca="true" t="shared" si="18" ref="R75:W75">R14+R30+R32+R38+R47+R57+R59+R64+R67</f>
        <v>1422.5921707816756</v>
      </c>
      <c r="S75" s="68">
        <f t="shared" si="18"/>
        <v>901.0507640927797</v>
      </c>
      <c r="T75" s="68">
        <f t="shared" si="18"/>
        <v>0</v>
      </c>
      <c r="U75" s="68" t="e">
        <f t="shared" si="18"/>
        <v>#VALUE!</v>
      </c>
      <c r="V75" s="68">
        <f t="shared" si="18"/>
        <v>2758.2865079038293</v>
      </c>
      <c r="W75" s="68">
        <f t="shared" si="18"/>
        <v>74102.5</v>
      </c>
      <c r="X75" s="75">
        <f t="shared" si="7"/>
        <v>31.86083347880187</v>
      </c>
    </row>
    <row r="76" spans="2:22" ht="13.5" customHeight="1" hidden="1">
      <c r="B76" s="71" t="s">
        <v>83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47"/>
      <c r="S76" s="48"/>
      <c r="T76" s="49"/>
      <c r="U76" s="50">
        <v>76369.2</v>
      </c>
      <c r="V76" s="51"/>
    </row>
    <row r="77" spans="2:21" s="14" customFormat="1" ht="12.75" customHeight="1" hidden="1">
      <c r="B77" s="5" t="s">
        <v>84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5">
      <c r="B87" s="24"/>
      <c r="C87" s="18"/>
      <c r="D87" s="2"/>
      <c r="E87" s="2"/>
      <c r="F87" s="2"/>
      <c r="P87" s="18"/>
    </row>
    <row r="88" spans="2:16" ht="15">
      <c r="B88" s="23"/>
      <c r="C88" s="18"/>
      <c r="D88" s="2"/>
      <c r="E88" s="2"/>
      <c r="F88" s="2"/>
      <c r="P88" s="18"/>
    </row>
    <row r="89" spans="2:16" ht="15">
      <c r="B89" s="24"/>
      <c r="C89" s="18"/>
      <c r="D89" s="2"/>
      <c r="E89" s="2"/>
      <c r="F89" s="2"/>
      <c r="P89" s="18"/>
    </row>
    <row r="90" spans="2:16" ht="1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sheetProtection/>
  <mergeCells count="30">
    <mergeCell ref="K10:K12"/>
    <mergeCell ref="L10:L12"/>
    <mergeCell ref="M10:O10"/>
    <mergeCell ref="P10:P13"/>
    <mergeCell ref="C1:Q1"/>
    <mergeCell ref="C2:Q2"/>
    <mergeCell ref="C3:Q3"/>
    <mergeCell ref="C4:Q4"/>
    <mergeCell ref="C5:Q5"/>
    <mergeCell ref="B8:U8"/>
    <mergeCell ref="S10:S12"/>
    <mergeCell ref="T10:T12"/>
    <mergeCell ref="U10:U13"/>
    <mergeCell ref="V10:V12"/>
    <mergeCell ref="B9:U9"/>
    <mergeCell ref="B10:B13"/>
    <mergeCell ref="C10:C13"/>
    <mergeCell ref="D10:F13"/>
    <mergeCell ref="G10:G13"/>
    <mergeCell ref="H10:J10"/>
    <mergeCell ref="W10:W12"/>
    <mergeCell ref="X10:X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AG22" sqref="AG22"/>
    </sheetView>
  </sheetViews>
  <sheetFormatPr defaultColWidth="9.00390625" defaultRowHeight="12.75"/>
  <cols>
    <col min="1" max="1" width="39.00390625" style="0" customWidth="1"/>
    <col min="2" max="2" width="7.00390625" style="0" customWidth="1"/>
    <col min="3" max="14" width="0" style="0" hidden="1" customWidth="1"/>
    <col min="15" max="15" width="8.875" style="0" customWidth="1"/>
    <col min="16" max="16" width="12.125" style="0" customWidth="1"/>
    <col min="17" max="21" width="0" style="0" hidden="1" customWidth="1"/>
    <col min="22" max="22" width="10.375" style="0" customWidth="1"/>
    <col min="23" max="23" width="8.125" style="0" customWidth="1"/>
  </cols>
  <sheetData>
    <row r="1" spans="1:20" ht="14.25">
      <c r="A1" s="2"/>
      <c r="B1" s="90" t="s">
        <v>119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33" t="s">
        <v>86</v>
      </c>
      <c r="R1" s="33" t="s">
        <v>86</v>
      </c>
      <c r="S1" s="34"/>
      <c r="T1" s="2"/>
    </row>
    <row r="2" spans="1:20" ht="15">
      <c r="A2" s="2"/>
      <c r="B2" s="91" t="s">
        <v>87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33" t="s">
        <v>87</v>
      </c>
      <c r="R2" s="33" t="s">
        <v>87</v>
      </c>
      <c r="S2" s="34"/>
      <c r="T2" s="2"/>
    </row>
    <row r="3" spans="1:20" ht="15">
      <c r="A3" s="2"/>
      <c r="B3" s="91" t="s">
        <v>94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33" t="s">
        <v>88</v>
      </c>
      <c r="R3" s="33" t="s">
        <v>88</v>
      </c>
      <c r="S3" s="34"/>
      <c r="T3" s="2"/>
    </row>
    <row r="4" spans="1:20" ht="15">
      <c r="A4" s="2"/>
      <c r="B4" s="91" t="s">
        <v>132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33" t="s">
        <v>89</v>
      </c>
      <c r="R4" s="33" t="s">
        <v>89</v>
      </c>
      <c r="S4" s="34"/>
      <c r="T4" s="2"/>
    </row>
    <row r="5" spans="1:20" ht="12.75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16"/>
      <c r="R5" s="16"/>
      <c r="S5" s="34"/>
      <c r="T5" s="2"/>
    </row>
    <row r="6" spans="1:20" ht="12.75">
      <c r="A6" s="2"/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8"/>
      <c r="P6" s="16"/>
      <c r="Q6" s="16"/>
      <c r="R6" s="16"/>
      <c r="S6" s="34"/>
      <c r="T6" s="2"/>
    </row>
    <row r="7" spans="1:20" ht="12.75">
      <c r="A7" s="2"/>
      <c r="B7" s="1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"/>
      <c r="P7" s="16"/>
      <c r="Q7" s="16"/>
      <c r="R7" s="16"/>
      <c r="S7" s="34"/>
      <c r="T7" s="2"/>
    </row>
    <row r="8" spans="1:20" ht="18.75">
      <c r="A8" s="84" t="s">
        <v>124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9.5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93"/>
      <c r="R9" s="93"/>
      <c r="S9" s="93"/>
      <c r="T9" s="93"/>
    </row>
    <row r="10" spans="1:23" ht="15.75">
      <c r="A10" s="94" t="s">
        <v>0</v>
      </c>
      <c r="B10" s="95" t="s">
        <v>1</v>
      </c>
      <c r="C10" s="76" t="s">
        <v>2</v>
      </c>
      <c r="D10" s="76"/>
      <c r="E10" s="76"/>
      <c r="F10" s="76" t="s">
        <v>3</v>
      </c>
      <c r="G10" s="96" t="s">
        <v>4</v>
      </c>
      <c r="H10" s="97"/>
      <c r="I10" s="98"/>
      <c r="J10" s="76" t="s">
        <v>5</v>
      </c>
      <c r="K10" s="76" t="s">
        <v>6</v>
      </c>
      <c r="L10" s="96" t="s">
        <v>4</v>
      </c>
      <c r="M10" s="97"/>
      <c r="N10" s="98"/>
      <c r="O10" s="95" t="s">
        <v>1</v>
      </c>
      <c r="P10" s="99" t="s">
        <v>133</v>
      </c>
      <c r="Q10" s="100" t="s">
        <v>7</v>
      </c>
      <c r="R10" s="101" t="s">
        <v>8</v>
      </c>
      <c r="S10" s="102" t="s">
        <v>9</v>
      </c>
      <c r="T10" s="78" t="s">
        <v>10</v>
      </c>
      <c r="U10" s="103" t="s">
        <v>11</v>
      </c>
      <c r="V10" s="104" t="s">
        <v>134</v>
      </c>
      <c r="W10" s="81" t="s">
        <v>135</v>
      </c>
    </row>
    <row r="11" spans="1:23" ht="12.75">
      <c r="A11" s="105"/>
      <c r="B11" s="106"/>
      <c r="C11" s="77"/>
      <c r="D11" s="77"/>
      <c r="E11" s="77"/>
      <c r="F11" s="77"/>
      <c r="G11" s="77" t="s">
        <v>12</v>
      </c>
      <c r="H11" s="77" t="s">
        <v>13</v>
      </c>
      <c r="I11" s="77" t="s">
        <v>14</v>
      </c>
      <c r="J11" s="77"/>
      <c r="K11" s="77"/>
      <c r="L11" s="77" t="s">
        <v>15</v>
      </c>
      <c r="M11" s="77" t="s">
        <v>13</v>
      </c>
      <c r="N11" s="77" t="s">
        <v>14</v>
      </c>
      <c r="O11" s="106"/>
      <c r="P11" s="107"/>
      <c r="Q11" s="108"/>
      <c r="R11" s="109"/>
      <c r="S11" s="110"/>
      <c r="T11" s="79"/>
      <c r="U11" s="111"/>
      <c r="V11" s="112"/>
      <c r="W11" s="81"/>
    </row>
    <row r="12" spans="1:23" ht="12.75">
      <c r="A12" s="105"/>
      <c r="B12" s="10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06"/>
      <c r="P12" s="107"/>
      <c r="Q12" s="108"/>
      <c r="R12" s="109"/>
      <c r="S12" s="113"/>
      <c r="T12" s="79"/>
      <c r="U12" s="111"/>
      <c r="V12" s="114"/>
      <c r="W12" s="81"/>
    </row>
    <row r="13" spans="1:23" ht="15.75">
      <c r="A13" s="105"/>
      <c r="B13" s="106"/>
      <c r="C13" s="77"/>
      <c r="D13" s="77"/>
      <c r="E13" s="77"/>
      <c r="F13" s="77"/>
      <c r="G13" s="35"/>
      <c r="H13" s="35"/>
      <c r="I13" s="35"/>
      <c r="J13" s="35"/>
      <c r="K13" s="35"/>
      <c r="L13" s="35"/>
      <c r="M13" s="35"/>
      <c r="N13" s="35"/>
      <c r="O13" s="106"/>
      <c r="P13" s="115"/>
      <c r="Q13" s="116"/>
      <c r="R13" s="117"/>
      <c r="S13" s="118"/>
      <c r="T13" s="79"/>
      <c r="U13" s="119"/>
      <c r="V13" s="119"/>
      <c r="W13" s="44"/>
    </row>
    <row r="14" spans="1:23" ht="14.25">
      <c r="A14" s="59" t="s">
        <v>16</v>
      </c>
      <c r="B14" s="36" t="s">
        <v>17</v>
      </c>
      <c r="C14" s="37">
        <f>SUM(C16:C19)</f>
        <v>72573</v>
      </c>
      <c r="D14" s="37">
        <f>SUM(D16:D19)</f>
        <v>-4729</v>
      </c>
      <c r="E14" s="37">
        <f aca="true" t="shared" si="0" ref="E14:N14">SUM(E15:E19)</f>
        <v>69942.56</v>
      </c>
      <c r="F14" s="37">
        <f t="shared" si="0"/>
        <v>78930.1</v>
      </c>
      <c r="G14" s="37">
        <f t="shared" si="0"/>
        <v>68342.8</v>
      </c>
      <c r="H14" s="37">
        <f t="shared" si="0"/>
        <v>8592.3</v>
      </c>
      <c r="I14" s="37">
        <f t="shared" si="0"/>
        <v>1995</v>
      </c>
      <c r="J14" s="38">
        <f t="shared" si="0"/>
        <v>76740.7</v>
      </c>
      <c r="K14" s="37">
        <f t="shared" si="0"/>
        <v>85656.8</v>
      </c>
      <c r="L14" s="37">
        <f t="shared" si="0"/>
        <v>73532.1</v>
      </c>
      <c r="M14" s="37">
        <f t="shared" si="0"/>
        <v>12044.7</v>
      </c>
      <c r="N14" s="37">
        <f t="shared" si="0"/>
        <v>80</v>
      </c>
      <c r="O14" s="36"/>
      <c r="P14" s="120">
        <f>P15+P16+P18+P19</f>
        <v>19869.8</v>
      </c>
      <c r="Q14" s="120">
        <f aca="true" t="shared" si="1" ref="Q14:V14">Q15+Q16+Q18+Q19</f>
        <v>526.423212534449</v>
      </c>
      <c r="R14" s="120">
        <f t="shared" si="1"/>
        <v>491.1827055103289</v>
      </c>
      <c r="S14" s="120">
        <f t="shared" si="1"/>
        <v>0</v>
      </c>
      <c r="T14" s="120" t="e">
        <f t="shared" si="1"/>
        <v>#VALUE!</v>
      </c>
      <c r="U14" s="120">
        <f t="shared" si="1"/>
        <v>601.1280790121567</v>
      </c>
      <c r="V14" s="120">
        <f t="shared" si="1"/>
        <v>18054.3</v>
      </c>
      <c r="W14" s="121">
        <f>V14/P14*100</f>
        <v>90.86301824879969</v>
      </c>
    </row>
    <row r="15" spans="1:23" ht="30">
      <c r="A15" s="61" t="s">
        <v>85</v>
      </c>
      <c r="B15" s="39"/>
      <c r="C15" s="41">
        <v>2675</v>
      </c>
      <c r="D15" s="41"/>
      <c r="E15" s="40">
        <v>2543</v>
      </c>
      <c r="F15" s="40">
        <f aca="true" t="shared" si="2" ref="F15:F63">G15+H15+I15</f>
        <v>2593</v>
      </c>
      <c r="G15" s="40">
        <v>2593</v>
      </c>
      <c r="H15" s="40"/>
      <c r="I15" s="40"/>
      <c r="J15" s="40">
        <f>2152+1349</f>
        <v>3501</v>
      </c>
      <c r="K15" s="41">
        <f aca="true" t="shared" si="3" ref="K15:K72">L15+M15+N15</f>
        <v>2913</v>
      </c>
      <c r="L15" s="40">
        <v>2913</v>
      </c>
      <c r="M15" s="40"/>
      <c r="N15" s="40"/>
      <c r="O15" s="39" t="s">
        <v>18</v>
      </c>
      <c r="P15" s="122">
        <v>1000</v>
      </c>
      <c r="Q15" s="123">
        <f aca="true" t="shared" si="4" ref="Q15:Q62">J15/G15*100</f>
        <v>135.01735441573467</v>
      </c>
      <c r="R15" s="120">
        <f aca="true" t="shared" si="5" ref="R15:R60">L15/G15*100</f>
        <v>112.34091785576553</v>
      </c>
      <c r="S15" s="124"/>
      <c r="T15" s="41">
        <v>942.6</v>
      </c>
      <c r="U15" s="125">
        <f aca="true" t="shared" si="6" ref="U15:U60">L15/T15*100</f>
        <v>309.03882877148317</v>
      </c>
      <c r="V15" s="126">
        <v>990.5</v>
      </c>
      <c r="W15" s="121">
        <f aca="true" t="shared" si="7" ref="W15:W75">V15/P15*100</f>
        <v>99.05000000000001</v>
      </c>
    </row>
    <row r="16" spans="1:23" ht="30">
      <c r="A16" s="61" t="s">
        <v>19</v>
      </c>
      <c r="B16" s="39"/>
      <c r="C16" s="41">
        <v>45198</v>
      </c>
      <c r="D16" s="41">
        <f>-834-3694</f>
        <v>-4528</v>
      </c>
      <c r="E16" s="40">
        <v>39830</v>
      </c>
      <c r="F16" s="40">
        <f t="shared" si="2"/>
        <v>47382.1</v>
      </c>
      <c r="G16" s="40">
        <f>42752.1+2800</f>
        <v>45552.1</v>
      </c>
      <c r="H16" s="40"/>
      <c r="I16" s="40">
        <v>1830</v>
      </c>
      <c r="J16" s="40">
        <f>1166+45418</f>
        <v>46584</v>
      </c>
      <c r="K16" s="41">
        <f t="shared" si="3"/>
        <v>45100</v>
      </c>
      <c r="L16" s="40">
        <v>45100</v>
      </c>
      <c r="M16" s="40"/>
      <c r="N16" s="40"/>
      <c r="O16" s="39" t="s">
        <v>20</v>
      </c>
      <c r="P16" s="122">
        <v>16699.8</v>
      </c>
      <c r="Q16" s="123">
        <f t="shared" si="4"/>
        <v>102.26531817413466</v>
      </c>
      <c r="R16" s="120">
        <f t="shared" si="5"/>
        <v>99.00751008186232</v>
      </c>
      <c r="S16" s="124"/>
      <c r="T16" s="41">
        <v>26630.9</v>
      </c>
      <c r="U16" s="125">
        <f t="shared" si="6"/>
        <v>169.35214356255327</v>
      </c>
      <c r="V16" s="126">
        <v>15622.2</v>
      </c>
      <c r="W16" s="121">
        <f t="shared" si="7"/>
        <v>93.5472281105163</v>
      </c>
    </row>
    <row r="17" spans="1:23" ht="15">
      <c r="A17" s="61" t="s">
        <v>22</v>
      </c>
      <c r="B17" s="39"/>
      <c r="C17" s="41"/>
      <c r="D17" s="41"/>
      <c r="E17" s="40"/>
      <c r="F17" s="40">
        <f t="shared" si="2"/>
        <v>1740</v>
      </c>
      <c r="G17" s="40">
        <f>500+1240</f>
        <v>1740</v>
      </c>
      <c r="H17" s="40"/>
      <c r="I17" s="40"/>
      <c r="J17" s="40"/>
      <c r="K17" s="41">
        <f t="shared" si="3"/>
        <v>0</v>
      </c>
      <c r="L17" s="40"/>
      <c r="M17" s="40"/>
      <c r="N17" s="40"/>
      <c r="O17" s="39" t="s">
        <v>23</v>
      </c>
      <c r="P17" s="122">
        <f aca="true" t="shared" si="8" ref="P17:P74">L17+M17+N17</f>
        <v>0</v>
      </c>
      <c r="Q17" s="123">
        <f t="shared" si="4"/>
        <v>0</v>
      </c>
      <c r="R17" s="120">
        <f t="shared" si="5"/>
        <v>0</v>
      </c>
      <c r="S17" s="124"/>
      <c r="T17" s="41"/>
      <c r="U17" s="125"/>
      <c r="V17" s="119"/>
      <c r="W17" s="121" t="e">
        <f t="shared" si="7"/>
        <v>#DIV/0!</v>
      </c>
    </row>
    <row r="18" spans="1:23" ht="15">
      <c r="A18" s="61" t="s">
        <v>24</v>
      </c>
      <c r="B18" s="39"/>
      <c r="C18" s="41">
        <v>6000</v>
      </c>
      <c r="D18" s="41"/>
      <c r="E18" s="40">
        <v>3855</v>
      </c>
      <c r="F18" s="40">
        <f t="shared" si="2"/>
        <v>6887.900000000001</v>
      </c>
      <c r="G18" s="40">
        <f>38.1+5349.8+1500</f>
        <v>6887.900000000001</v>
      </c>
      <c r="H18" s="40"/>
      <c r="I18" s="40"/>
      <c r="J18" s="40">
        <v>10000</v>
      </c>
      <c r="K18" s="41">
        <f t="shared" si="3"/>
        <v>10088.1</v>
      </c>
      <c r="L18" s="40">
        <f>6000+4088.1</f>
        <v>10088.1</v>
      </c>
      <c r="M18" s="40"/>
      <c r="N18" s="40"/>
      <c r="O18" s="39" t="s">
        <v>115</v>
      </c>
      <c r="P18" s="122">
        <v>625</v>
      </c>
      <c r="Q18" s="123">
        <f t="shared" si="4"/>
        <v>145.18213098331856</v>
      </c>
      <c r="R18" s="120">
        <f t="shared" si="5"/>
        <v>146.4611855572816</v>
      </c>
      <c r="S18" s="124"/>
      <c r="T18" s="41" t="s">
        <v>21</v>
      </c>
      <c r="U18" s="125"/>
      <c r="V18" s="127">
        <v>0</v>
      </c>
      <c r="W18" s="121">
        <f t="shared" si="7"/>
        <v>0</v>
      </c>
    </row>
    <row r="19" spans="1:23" ht="30">
      <c r="A19" s="61" t="s">
        <v>25</v>
      </c>
      <c r="B19" s="39"/>
      <c r="C19" s="41">
        <v>21375</v>
      </c>
      <c r="D19" s="41">
        <f>160+834-4889+3694</f>
        <v>-201</v>
      </c>
      <c r="E19" s="40">
        <f>SUM(E20:E30)</f>
        <v>23714.559999999998</v>
      </c>
      <c r="F19" s="40">
        <f t="shared" si="2"/>
        <v>20327.1</v>
      </c>
      <c r="G19" s="40">
        <f>SUM(G20:G30)</f>
        <v>11569.8</v>
      </c>
      <c r="H19" s="40">
        <f>SUM(H20:H30)</f>
        <v>8592.3</v>
      </c>
      <c r="I19" s="40">
        <f>SUM(I20:I30)</f>
        <v>165</v>
      </c>
      <c r="J19" s="40">
        <f>SUM(J20:J30)</f>
        <v>16655.7</v>
      </c>
      <c r="K19" s="41">
        <f t="shared" si="3"/>
        <v>27555.7</v>
      </c>
      <c r="L19" s="40">
        <f>SUM(L20:L30)</f>
        <v>15431</v>
      </c>
      <c r="M19" s="40">
        <f>SUM(M20:M30)</f>
        <v>12044.7</v>
      </c>
      <c r="N19" s="40">
        <f>SUM(N20:N30)</f>
        <v>80</v>
      </c>
      <c r="O19" s="39" t="s">
        <v>116</v>
      </c>
      <c r="P19" s="122">
        <v>1545</v>
      </c>
      <c r="Q19" s="123">
        <f t="shared" si="4"/>
        <v>143.95840896126123</v>
      </c>
      <c r="R19" s="120">
        <f t="shared" si="5"/>
        <v>133.37309201541947</v>
      </c>
      <c r="S19" s="124"/>
      <c r="T19" s="41">
        <f>SUM(T20:T30)</f>
        <v>12572.400000000001</v>
      </c>
      <c r="U19" s="125">
        <f t="shared" si="6"/>
        <v>122.73710667812033</v>
      </c>
      <c r="V19" s="126">
        <v>1441.6</v>
      </c>
      <c r="W19" s="121">
        <f t="shared" si="7"/>
        <v>93.30744336569579</v>
      </c>
    </row>
    <row r="20" spans="1:23" ht="15">
      <c r="A20" s="61" t="s">
        <v>136</v>
      </c>
      <c r="B20" s="39"/>
      <c r="C20" s="41"/>
      <c r="D20" s="41"/>
      <c r="E20" s="40">
        <v>5369</v>
      </c>
      <c r="F20" s="40">
        <f t="shared" si="2"/>
        <v>3884</v>
      </c>
      <c r="G20" s="40">
        <v>3719</v>
      </c>
      <c r="H20" s="40"/>
      <c r="I20" s="40">
        <v>165</v>
      </c>
      <c r="J20" s="40">
        <v>4643.7</v>
      </c>
      <c r="K20" s="41">
        <f t="shared" si="3"/>
        <v>4158</v>
      </c>
      <c r="L20" s="40">
        <v>4078</v>
      </c>
      <c r="M20" s="40"/>
      <c r="N20" s="40">
        <v>80</v>
      </c>
      <c r="O20" s="39"/>
      <c r="P20" s="128">
        <f t="shared" si="8"/>
        <v>4158</v>
      </c>
      <c r="Q20" s="123">
        <f t="shared" si="4"/>
        <v>124.86421080935735</v>
      </c>
      <c r="R20" s="120">
        <f t="shared" si="5"/>
        <v>109.6531325625168</v>
      </c>
      <c r="S20" s="124"/>
      <c r="T20" s="41">
        <v>2007.6</v>
      </c>
      <c r="U20" s="125">
        <f t="shared" si="6"/>
        <v>203.1281131699542</v>
      </c>
      <c r="V20" s="119"/>
      <c r="W20" s="44">
        <f t="shared" si="7"/>
        <v>0</v>
      </c>
    </row>
    <row r="21" spans="1:23" ht="15">
      <c r="A21" s="61" t="s">
        <v>26</v>
      </c>
      <c r="B21" s="39"/>
      <c r="C21" s="41"/>
      <c r="D21" s="41"/>
      <c r="E21" s="40">
        <v>1500</v>
      </c>
      <c r="F21" s="40">
        <f t="shared" si="2"/>
        <v>1500</v>
      </c>
      <c r="G21" s="40">
        <v>1500</v>
      </c>
      <c r="H21" s="40"/>
      <c r="I21" s="40"/>
      <c r="J21" s="40">
        <v>2060</v>
      </c>
      <c r="K21" s="41">
        <f t="shared" si="3"/>
        <v>1500</v>
      </c>
      <c r="L21" s="40">
        <v>1500</v>
      </c>
      <c r="M21" s="40"/>
      <c r="N21" s="40"/>
      <c r="O21" s="39"/>
      <c r="P21" s="128">
        <f t="shared" si="8"/>
        <v>1500</v>
      </c>
      <c r="Q21" s="123">
        <f t="shared" si="4"/>
        <v>137.33333333333334</v>
      </c>
      <c r="R21" s="120">
        <f t="shared" si="5"/>
        <v>100</v>
      </c>
      <c r="S21" s="124"/>
      <c r="T21" s="41">
        <v>357.4</v>
      </c>
      <c r="U21" s="125">
        <f t="shared" si="6"/>
        <v>419.6978175713487</v>
      </c>
      <c r="V21" s="119"/>
      <c r="W21" s="44">
        <f t="shared" si="7"/>
        <v>0</v>
      </c>
    </row>
    <row r="22" spans="1:23" ht="15">
      <c r="A22" s="61" t="s">
        <v>27</v>
      </c>
      <c r="B22" s="39"/>
      <c r="C22" s="41"/>
      <c r="D22" s="41"/>
      <c r="E22" s="40">
        <v>176</v>
      </c>
      <c r="F22" s="40">
        <f t="shared" si="2"/>
        <v>176</v>
      </c>
      <c r="G22" s="40">
        <v>100</v>
      </c>
      <c r="H22" s="40">
        <v>76</v>
      </c>
      <c r="I22" s="40"/>
      <c r="J22" s="40"/>
      <c r="K22" s="41">
        <f t="shared" si="3"/>
        <v>83</v>
      </c>
      <c r="L22" s="40"/>
      <c r="M22" s="40">
        <v>83</v>
      </c>
      <c r="N22" s="40"/>
      <c r="O22" s="39"/>
      <c r="P22" s="128">
        <f t="shared" si="8"/>
        <v>83</v>
      </c>
      <c r="Q22" s="123">
        <f t="shared" si="4"/>
        <v>0</v>
      </c>
      <c r="R22" s="120">
        <f t="shared" si="5"/>
        <v>0</v>
      </c>
      <c r="S22" s="124"/>
      <c r="T22" s="41">
        <v>69</v>
      </c>
      <c r="U22" s="125">
        <f t="shared" si="6"/>
        <v>0</v>
      </c>
      <c r="V22" s="119"/>
      <c r="W22" s="44">
        <f t="shared" si="7"/>
        <v>0</v>
      </c>
    </row>
    <row r="23" spans="1:23" ht="30">
      <c r="A23" s="61" t="s">
        <v>28</v>
      </c>
      <c r="B23" s="39"/>
      <c r="C23" s="41"/>
      <c r="D23" s="41"/>
      <c r="E23" s="41">
        <v>2024.76</v>
      </c>
      <c r="F23" s="40">
        <f t="shared" si="2"/>
        <v>2034.8</v>
      </c>
      <c r="G23" s="41"/>
      <c r="H23" s="41">
        <v>2034.8</v>
      </c>
      <c r="I23" s="41"/>
      <c r="J23" s="41"/>
      <c r="K23" s="41">
        <f t="shared" si="3"/>
        <v>5309.7</v>
      </c>
      <c r="L23" s="41"/>
      <c r="M23" s="41">
        <f>390.9+1599.8+389+10+2920</f>
        <v>5309.7</v>
      </c>
      <c r="N23" s="41"/>
      <c r="O23" s="39"/>
      <c r="P23" s="128">
        <f t="shared" si="8"/>
        <v>5309.7</v>
      </c>
      <c r="Q23" s="123"/>
      <c r="R23" s="120"/>
      <c r="S23" s="124"/>
      <c r="T23" s="41">
        <v>976.5</v>
      </c>
      <c r="U23" s="125">
        <f t="shared" si="6"/>
        <v>0</v>
      </c>
      <c r="V23" s="119"/>
      <c r="W23" s="44">
        <f t="shared" si="7"/>
        <v>0</v>
      </c>
    </row>
    <row r="24" spans="1:23" ht="30">
      <c r="A24" s="61" t="s">
        <v>29</v>
      </c>
      <c r="B24" s="39"/>
      <c r="C24" s="41"/>
      <c r="D24" s="41"/>
      <c r="E24" s="41">
        <v>1871.8</v>
      </c>
      <c r="F24" s="40">
        <f t="shared" si="2"/>
        <v>0</v>
      </c>
      <c r="G24" s="41"/>
      <c r="H24" s="41"/>
      <c r="I24" s="41"/>
      <c r="J24" s="41"/>
      <c r="K24" s="41">
        <f t="shared" si="3"/>
        <v>0</v>
      </c>
      <c r="L24" s="41"/>
      <c r="M24" s="41"/>
      <c r="N24" s="41"/>
      <c r="O24" s="39"/>
      <c r="P24" s="128">
        <f t="shared" si="8"/>
        <v>0</v>
      </c>
      <c r="Q24" s="123"/>
      <c r="R24" s="120"/>
      <c r="S24" s="124"/>
      <c r="T24" s="41">
        <v>311.4</v>
      </c>
      <c r="U24" s="125">
        <f t="shared" si="6"/>
        <v>0</v>
      </c>
      <c r="V24" s="119"/>
      <c r="W24" s="44" t="e">
        <f t="shared" si="7"/>
        <v>#DIV/0!</v>
      </c>
    </row>
    <row r="25" spans="1:23" ht="15">
      <c r="A25" s="61" t="s">
        <v>30</v>
      </c>
      <c r="B25" s="39"/>
      <c r="C25" s="41"/>
      <c r="D25" s="41"/>
      <c r="E25" s="41">
        <v>6218</v>
      </c>
      <c r="F25" s="40">
        <f t="shared" si="2"/>
        <v>6481.5</v>
      </c>
      <c r="G25" s="41"/>
      <c r="H25" s="41">
        <v>6481.5</v>
      </c>
      <c r="I25" s="41"/>
      <c r="J25" s="41"/>
      <c r="K25" s="41">
        <f t="shared" si="3"/>
        <v>6652</v>
      </c>
      <c r="L25" s="41"/>
      <c r="M25" s="41">
        <v>6652</v>
      </c>
      <c r="N25" s="41"/>
      <c r="O25" s="39"/>
      <c r="P25" s="128">
        <f t="shared" si="8"/>
        <v>6652</v>
      </c>
      <c r="Q25" s="123"/>
      <c r="R25" s="120"/>
      <c r="S25" s="124"/>
      <c r="T25" s="41">
        <v>2079.9</v>
      </c>
      <c r="U25" s="125">
        <f t="shared" si="6"/>
        <v>0</v>
      </c>
      <c r="V25" s="119"/>
      <c r="W25" s="44">
        <f t="shared" si="7"/>
        <v>0</v>
      </c>
    </row>
    <row r="26" spans="1:23" ht="15">
      <c r="A26" s="61" t="s">
        <v>31</v>
      </c>
      <c r="B26" s="39"/>
      <c r="C26" s="41"/>
      <c r="D26" s="41"/>
      <c r="E26" s="41">
        <v>1555</v>
      </c>
      <c r="F26" s="40">
        <f t="shared" si="2"/>
        <v>1250.8</v>
      </c>
      <c r="G26" s="41">
        <v>1250.8</v>
      </c>
      <c r="H26" s="41"/>
      <c r="I26" s="41"/>
      <c r="J26" s="41"/>
      <c r="K26" s="41">
        <f t="shared" si="3"/>
        <v>0</v>
      </c>
      <c r="L26" s="41"/>
      <c r="M26" s="41"/>
      <c r="N26" s="41"/>
      <c r="O26" s="39"/>
      <c r="P26" s="128">
        <f t="shared" si="8"/>
        <v>0</v>
      </c>
      <c r="Q26" s="123">
        <f t="shared" si="4"/>
        <v>0</v>
      </c>
      <c r="R26" s="120">
        <f t="shared" si="5"/>
        <v>0</v>
      </c>
      <c r="S26" s="124"/>
      <c r="T26" s="41">
        <v>3897.1</v>
      </c>
      <c r="U26" s="125">
        <f t="shared" si="6"/>
        <v>0</v>
      </c>
      <c r="V26" s="119"/>
      <c r="W26" s="44" t="e">
        <f t="shared" si="7"/>
        <v>#DIV/0!</v>
      </c>
    </row>
    <row r="27" spans="1:23" ht="30">
      <c r="A27" s="61" t="s">
        <v>32</v>
      </c>
      <c r="B27" s="39"/>
      <c r="C27" s="41"/>
      <c r="D27" s="41"/>
      <c r="E27" s="41"/>
      <c r="F27" s="40">
        <f t="shared" si="2"/>
        <v>0</v>
      </c>
      <c r="G27" s="41"/>
      <c r="H27" s="41"/>
      <c r="I27" s="41"/>
      <c r="J27" s="41"/>
      <c r="K27" s="41">
        <f t="shared" si="3"/>
        <v>0</v>
      </c>
      <c r="L27" s="41"/>
      <c r="M27" s="41"/>
      <c r="N27" s="41"/>
      <c r="O27" s="39"/>
      <c r="P27" s="128">
        <f t="shared" si="8"/>
        <v>0</v>
      </c>
      <c r="Q27" s="123"/>
      <c r="R27" s="120"/>
      <c r="S27" s="124"/>
      <c r="T27" s="41">
        <v>2166.8</v>
      </c>
      <c r="U27" s="125">
        <f t="shared" si="6"/>
        <v>0</v>
      </c>
      <c r="V27" s="119"/>
      <c r="W27" s="44" t="e">
        <f t="shared" si="7"/>
        <v>#DIV/0!</v>
      </c>
    </row>
    <row r="28" spans="1:23" ht="15">
      <c r="A28" s="61" t="s">
        <v>33</v>
      </c>
      <c r="B28" s="39"/>
      <c r="C28" s="41"/>
      <c r="D28" s="41"/>
      <c r="E28" s="41">
        <v>5000</v>
      </c>
      <c r="F28" s="40">
        <f t="shared" si="2"/>
        <v>5000</v>
      </c>
      <c r="G28" s="41">
        <v>5000</v>
      </c>
      <c r="H28" s="41"/>
      <c r="I28" s="41"/>
      <c r="J28" s="41">
        <v>9952</v>
      </c>
      <c r="K28" s="41">
        <f t="shared" si="3"/>
        <v>9853</v>
      </c>
      <c r="L28" s="41">
        <v>9853</v>
      </c>
      <c r="M28" s="41"/>
      <c r="N28" s="41"/>
      <c r="O28" s="39"/>
      <c r="P28" s="128">
        <f t="shared" si="8"/>
        <v>9853</v>
      </c>
      <c r="Q28" s="123">
        <f t="shared" si="4"/>
        <v>199.04</v>
      </c>
      <c r="R28" s="120">
        <f t="shared" si="5"/>
        <v>197.06</v>
      </c>
      <c r="S28" s="124"/>
      <c r="T28" s="41">
        <v>706.7</v>
      </c>
      <c r="U28" s="125">
        <f t="shared" si="6"/>
        <v>1394.2266874204047</v>
      </c>
      <c r="V28" s="119"/>
      <c r="W28" s="44">
        <f t="shared" si="7"/>
        <v>0</v>
      </c>
    </row>
    <row r="29" spans="1:23" ht="15">
      <c r="A29" s="61" t="s">
        <v>34</v>
      </c>
      <c r="B29" s="39"/>
      <c r="C29" s="41"/>
      <c r="D29" s="41"/>
      <c r="E29" s="41"/>
      <c r="F29" s="40">
        <f t="shared" si="2"/>
        <v>0</v>
      </c>
      <c r="G29" s="41"/>
      <c r="H29" s="41"/>
      <c r="I29" s="41"/>
      <c r="J29" s="41"/>
      <c r="K29" s="41">
        <f t="shared" si="3"/>
        <v>0</v>
      </c>
      <c r="L29" s="41"/>
      <c r="M29" s="41"/>
      <c r="N29" s="41"/>
      <c r="O29" s="39"/>
      <c r="P29" s="128">
        <f t="shared" si="8"/>
        <v>0</v>
      </c>
      <c r="Q29" s="123" t="e">
        <f t="shared" si="4"/>
        <v>#DIV/0!</v>
      </c>
      <c r="R29" s="120" t="e">
        <f t="shared" si="5"/>
        <v>#DIV/0!</v>
      </c>
      <c r="S29" s="124"/>
      <c r="T29" s="41"/>
      <c r="U29" s="125" t="e">
        <f t="shared" si="6"/>
        <v>#DIV/0!</v>
      </c>
      <c r="V29" s="119"/>
      <c r="W29" s="44" t="e">
        <f t="shared" si="7"/>
        <v>#DIV/0!</v>
      </c>
    </row>
    <row r="30" spans="1:23" ht="30">
      <c r="A30" s="61" t="s">
        <v>35</v>
      </c>
      <c r="B30" s="39"/>
      <c r="C30" s="41"/>
      <c r="D30" s="41"/>
      <c r="E30" s="41"/>
      <c r="F30" s="40">
        <f t="shared" si="2"/>
        <v>0</v>
      </c>
      <c r="G30" s="41"/>
      <c r="H30" s="41"/>
      <c r="I30" s="41"/>
      <c r="J30" s="41"/>
      <c r="K30" s="41">
        <f t="shared" si="3"/>
        <v>0</v>
      </c>
      <c r="L30" s="41"/>
      <c r="M30" s="41"/>
      <c r="N30" s="41"/>
      <c r="O30" s="39"/>
      <c r="P30" s="128">
        <f t="shared" si="8"/>
        <v>0</v>
      </c>
      <c r="Q30" s="123" t="e">
        <f t="shared" si="4"/>
        <v>#DIV/0!</v>
      </c>
      <c r="R30" s="120" t="e">
        <f t="shared" si="5"/>
        <v>#DIV/0!</v>
      </c>
      <c r="S30" s="124"/>
      <c r="T30" s="41"/>
      <c r="U30" s="125" t="e">
        <f t="shared" si="6"/>
        <v>#DIV/0!</v>
      </c>
      <c r="V30" s="119"/>
      <c r="W30" s="44" t="e">
        <f t="shared" si="7"/>
        <v>#DIV/0!</v>
      </c>
    </row>
    <row r="31" spans="1:23" ht="14.25">
      <c r="A31" s="59" t="s">
        <v>97</v>
      </c>
      <c r="B31" s="36" t="s">
        <v>96</v>
      </c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6"/>
      <c r="P31" s="120">
        <f>P32</f>
        <v>1095.8</v>
      </c>
      <c r="Q31" s="120">
        <f aca="true" t="shared" si="9" ref="Q31:V31">Q32</f>
        <v>0</v>
      </c>
      <c r="R31" s="120">
        <f t="shared" si="9"/>
        <v>0</v>
      </c>
      <c r="S31" s="120">
        <f t="shared" si="9"/>
        <v>0</v>
      </c>
      <c r="T31" s="120">
        <f t="shared" si="9"/>
        <v>0</v>
      </c>
      <c r="U31" s="120">
        <f t="shared" si="9"/>
        <v>0</v>
      </c>
      <c r="V31" s="129">
        <f t="shared" si="9"/>
        <v>1095.8</v>
      </c>
      <c r="W31" s="44">
        <f t="shared" si="7"/>
        <v>100</v>
      </c>
    </row>
    <row r="32" spans="1:23" ht="30">
      <c r="A32" s="63" t="s">
        <v>99</v>
      </c>
      <c r="B32" s="39"/>
      <c r="C32" s="41"/>
      <c r="D32" s="41"/>
      <c r="E32" s="41"/>
      <c r="F32" s="40"/>
      <c r="G32" s="41"/>
      <c r="H32" s="41"/>
      <c r="I32" s="41"/>
      <c r="J32" s="41"/>
      <c r="K32" s="41"/>
      <c r="L32" s="41"/>
      <c r="M32" s="41"/>
      <c r="N32" s="41"/>
      <c r="O32" s="39" t="s">
        <v>98</v>
      </c>
      <c r="P32" s="122">
        <v>1095.8</v>
      </c>
      <c r="Q32" s="123"/>
      <c r="R32" s="120"/>
      <c r="S32" s="124"/>
      <c r="T32" s="41"/>
      <c r="U32" s="125"/>
      <c r="V32" s="126">
        <v>1095.8</v>
      </c>
      <c r="W32" s="44">
        <f t="shared" si="7"/>
        <v>100</v>
      </c>
    </row>
    <row r="33" spans="1:23" ht="28.5">
      <c r="A33" s="59" t="s">
        <v>36</v>
      </c>
      <c r="B33" s="36" t="s">
        <v>37</v>
      </c>
      <c r="C33" s="37">
        <f>SUM(C35:C37)</f>
        <v>900</v>
      </c>
      <c r="D33" s="37">
        <f>SUM(D35:D37)</f>
        <v>0</v>
      </c>
      <c r="E33" s="37">
        <f>SUM(E35:E37)</f>
        <v>508.2</v>
      </c>
      <c r="F33" s="37">
        <f>SUM(F35:F35)</f>
        <v>1315.6</v>
      </c>
      <c r="G33" s="37">
        <f>SUM(G35:G35)</f>
        <v>1315.6</v>
      </c>
      <c r="H33" s="37">
        <f>SUM(H35:H35)</f>
        <v>0</v>
      </c>
      <c r="I33" s="37">
        <f>SUM(I35:I35)</f>
        <v>0</v>
      </c>
      <c r="J33" s="37">
        <f>SUM(J35:J37)</f>
        <v>2460.7</v>
      </c>
      <c r="K33" s="37">
        <f>SUM(K35:K37)</f>
        <v>1440</v>
      </c>
      <c r="L33" s="37">
        <f>SUM(L35:L37)</f>
        <v>1440</v>
      </c>
      <c r="M33" s="37">
        <f>SUM(M35:M37)</f>
        <v>0</v>
      </c>
      <c r="N33" s="37">
        <f>SUM(N35:N37)</f>
        <v>0</v>
      </c>
      <c r="O33" s="36"/>
      <c r="P33" s="120">
        <f>P35+P38+P34</f>
        <v>520</v>
      </c>
      <c r="Q33" s="120">
        <f aca="true" t="shared" si="10" ref="Q33:V33">Q35+Q38+Q34</f>
        <v>187.0401337792642</v>
      </c>
      <c r="R33" s="120">
        <f t="shared" si="10"/>
        <v>109.45576162967467</v>
      </c>
      <c r="S33" s="120">
        <f t="shared" si="10"/>
        <v>0</v>
      </c>
      <c r="T33" s="120">
        <f t="shared" si="10"/>
        <v>258.6</v>
      </c>
      <c r="U33" s="120">
        <f t="shared" si="10"/>
        <v>556.844547563805</v>
      </c>
      <c r="V33" s="120">
        <f t="shared" si="10"/>
        <v>335.1</v>
      </c>
      <c r="W33" s="121">
        <f t="shared" si="7"/>
        <v>64.4423076923077</v>
      </c>
    </row>
    <row r="34" spans="1:23" ht="15">
      <c r="A34" s="64" t="s">
        <v>118</v>
      </c>
      <c r="B34" s="3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9" t="s">
        <v>117</v>
      </c>
      <c r="P34" s="122">
        <v>20</v>
      </c>
      <c r="Q34" s="123"/>
      <c r="R34" s="120"/>
      <c r="S34" s="130"/>
      <c r="T34" s="37"/>
      <c r="U34" s="125"/>
      <c r="V34" s="127">
        <v>0</v>
      </c>
      <c r="W34" s="121">
        <f t="shared" si="7"/>
        <v>0</v>
      </c>
    </row>
    <row r="35" spans="1:23" ht="60">
      <c r="A35" s="61" t="s">
        <v>38</v>
      </c>
      <c r="B35" s="39"/>
      <c r="C35" s="41">
        <v>900</v>
      </c>
      <c r="D35" s="41"/>
      <c r="E35" s="41">
        <v>508.2</v>
      </c>
      <c r="F35" s="40">
        <f t="shared" si="2"/>
        <v>1315.6</v>
      </c>
      <c r="G35" s="41">
        <v>1315.6</v>
      </c>
      <c r="H35" s="41"/>
      <c r="I35" s="41"/>
      <c r="J35" s="41">
        <f>960.7+1500</f>
        <v>2460.7</v>
      </c>
      <c r="K35" s="41">
        <f t="shared" si="3"/>
        <v>1440</v>
      </c>
      <c r="L35" s="41">
        <v>1440</v>
      </c>
      <c r="M35" s="41"/>
      <c r="N35" s="41"/>
      <c r="O35" s="39" t="s">
        <v>39</v>
      </c>
      <c r="P35" s="122">
        <v>300</v>
      </c>
      <c r="Q35" s="123">
        <f t="shared" si="4"/>
        <v>187.0401337792642</v>
      </c>
      <c r="R35" s="120">
        <f t="shared" si="5"/>
        <v>109.45576162967467</v>
      </c>
      <c r="S35" s="124"/>
      <c r="T35" s="41">
        <v>258.6</v>
      </c>
      <c r="U35" s="125">
        <f t="shared" si="6"/>
        <v>556.844547563805</v>
      </c>
      <c r="V35" s="127">
        <v>192</v>
      </c>
      <c r="W35" s="121">
        <f t="shared" si="7"/>
        <v>64</v>
      </c>
    </row>
    <row r="36" spans="1:23" ht="30">
      <c r="A36" s="61" t="s">
        <v>40</v>
      </c>
      <c r="B36" s="39" t="s">
        <v>41</v>
      </c>
      <c r="C36" s="41"/>
      <c r="D36" s="41"/>
      <c r="E36" s="41"/>
      <c r="F36" s="40">
        <f t="shared" si="2"/>
        <v>37.5</v>
      </c>
      <c r="G36" s="41">
        <v>12.5</v>
      </c>
      <c r="H36" s="41">
        <v>12.5</v>
      </c>
      <c r="I36" s="41">
        <v>12.5</v>
      </c>
      <c r="J36" s="41"/>
      <c r="K36" s="41">
        <f t="shared" si="3"/>
        <v>0</v>
      </c>
      <c r="L36" s="41"/>
      <c r="M36" s="41"/>
      <c r="N36" s="41"/>
      <c r="O36" s="39" t="s">
        <v>41</v>
      </c>
      <c r="P36" s="122">
        <f t="shared" si="8"/>
        <v>0</v>
      </c>
      <c r="Q36" s="123">
        <f t="shared" si="4"/>
        <v>0</v>
      </c>
      <c r="R36" s="120">
        <f t="shared" si="5"/>
        <v>0</v>
      </c>
      <c r="S36" s="124"/>
      <c r="T36" s="41"/>
      <c r="U36" s="125" t="e">
        <f t="shared" si="6"/>
        <v>#DIV/0!</v>
      </c>
      <c r="V36" s="119"/>
      <c r="W36" s="121" t="e">
        <f t="shared" si="7"/>
        <v>#DIV/0!</v>
      </c>
    </row>
    <row r="37" spans="1:23" ht="45">
      <c r="A37" s="61" t="s">
        <v>42</v>
      </c>
      <c r="B37" s="39" t="s">
        <v>43</v>
      </c>
      <c r="C37" s="41">
        <v>0</v>
      </c>
      <c r="D37" s="41"/>
      <c r="E37" s="41">
        <v>0</v>
      </c>
      <c r="F37" s="40">
        <f t="shared" si="2"/>
        <v>1500</v>
      </c>
      <c r="G37" s="41">
        <v>500</v>
      </c>
      <c r="H37" s="41">
        <v>500</v>
      </c>
      <c r="I37" s="41">
        <v>500</v>
      </c>
      <c r="J37" s="41"/>
      <c r="K37" s="41">
        <f t="shared" si="3"/>
        <v>0</v>
      </c>
      <c r="L37" s="41"/>
      <c r="M37" s="41"/>
      <c r="N37" s="41"/>
      <c r="O37" s="39" t="s">
        <v>43</v>
      </c>
      <c r="P37" s="122">
        <f t="shared" si="8"/>
        <v>0</v>
      </c>
      <c r="Q37" s="123">
        <f t="shared" si="4"/>
        <v>0</v>
      </c>
      <c r="R37" s="120">
        <f t="shared" si="5"/>
        <v>0</v>
      </c>
      <c r="S37" s="124"/>
      <c r="T37" s="41"/>
      <c r="U37" s="125" t="e">
        <f t="shared" si="6"/>
        <v>#DIV/0!</v>
      </c>
      <c r="V37" s="119"/>
      <c r="W37" s="121" t="e">
        <f t="shared" si="7"/>
        <v>#DIV/0!</v>
      </c>
    </row>
    <row r="38" spans="1:23" ht="30">
      <c r="A38" s="61" t="s">
        <v>40</v>
      </c>
      <c r="B38" s="39"/>
      <c r="C38" s="41"/>
      <c r="D38" s="41"/>
      <c r="E38" s="41"/>
      <c r="F38" s="40"/>
      <c r="G38" s="41"/>
      <c r="H38" s="41"/>
      <c r="I38" s="41"/>
      <c r="J38" s="41"/>
      <c r="K38" s="41"/>
      <c r="L38" s="41"/>
      <c r="M38" s="41"/>
      <c r="N38" s="41"/>
      <c r="O38" s="39" t="s">
        <v>41</v>
      </c>
      <c r="P38" s="122">
        <v>200</v>
      </c>
      <c r="Q38" s="123"/>
      <c r="R38" s="120"/>
      <c r="S38" s="124"/>
      <c r="T38" s="41"/>
      <c r="U38" s="125"/>
      <c r="V38" s="126">
        <v>143.1</v>
      </c>
      <c r="W38" s="121">
        <f t="shared" si="7"/>
        <v>71.55</v>
      </c>
    </row>
    <row r="39" spans="1:23" ht="14.25">
      <c r="A39" s="59" t="s">
        <v>44</v>
      </c>
      <c r="B39" s="36" t="s">
        <v>45</v>
      </c>
      <c r="C39" s="37">
        <f>SUM(C40:C44)</f>
        <v>4720</v>
      </c>
      <c r="D39" s="37">
        <f>SUM(D40:D44)</f>
        <v>0</v>
      </c>
      <c r="E39" s="37" t="e">
        <f>E40+#REF!+#REF!+#REF!+#REF!+E44</f>
        <v>#REF!</v>
      </c>
      <c r="F39" s="37" t="e">
        <f>F40+#REF!+#REF!+#REF!+#REF!+F44</f>
        <v>#REF!</v>
      </c>
      <c r="G39" s="37" t="e">
        <f>G40+#REF!+#REF!+#REF!+#REF!+G44</f>
        <v>#REF!</v>
      </c>
      <c r="H39" s="37" t="e">
        <f>H40+#REF!+#REF!+#REF!+#REF!+H44</f>
        <v>#REF!</v>
      </c>
      <c r="I39" s="37" t="e">
        <f>I40+#REF!+#REF!+#REF!+#REF!+I44</f>
        <v>#REF!</v>
      </c>
      <c r="J39" s="37" t="e">
        <f>J40+#REF!+#REF!+#REF!+#REF!+J44+#REF!</f>
        <v>#REF!</v>
      </c>
      <c r="K39" s="37" t="e">
        <f>K40+#REF!+#REF!+#REF!+#REF!+K44+#REF!</f>
        <v>#REF!</v>
      </c>
      <c r="L39" s="37" t="e">
        <f>L40+#REF!+#REF!+#REF!+#REF!+L44+#REF!</f>
        <v>#REF!</v>
      </c>
      <c r="M39" s="37" t="e">
        <f>M40+#REF!+#REF!+#REF!+#REF!+M44+#REF!</f>
        <v>#REF!</v>
      </c>
      <c r="N39" s="37" t="e">
        <f>N40+#REF!+#REF!+#REF!+#REF!+N44+#REF!</f>
        <v>#REF!</v>
      </c>
      <c r="O39" s="36"/>
      <c r="P39" s="120">
        <f>P42+P43+P44</f>
        <v>13289.000000000002</v>
      </c>
      <c r="Q39" s="120">
        <f aca="true" t="shared" si="11" ref="Q39:V39">Q42+Q43+Q44</f>
        <v>267.0886075949367</v>
      </c>
      <c r="R39" s="120">
        <f t="shared" si="11"/>
        <v>100</v>
      </c>
      <c r="S39" s="120">
        <f t="shared" si="11"/>
        <v>0</v>
      </c>
      <c r="T39" s="120">
        <f t="shared" si="11"/>
        <v>630</v>
      </c>
      <c r="U39" s="120">
        <f t="shared" si="11"/>
        <v>1253.968253968254</v>
      </c>
      <c r="V39" s="120">
        <f t="shared" si="11"/>
        <v>11219.5</v>
      </c>
      <c r="W39" s="121">
        <f t="shared" si="7"/>
        <v>84.4269696741666</v>
      </c>
    </row>
    <row r="40" spans="1:23" ht="30">
      <c r="A40" s="61" t="s">
        <v>46</v>
      </c>
      <c r="B40" s="39" t="s">
        <v>47</v>
      </c>
      <c r="C40" s="41">
        <v>2820</v>
      </c>
      <c r="D40" s="41"/>
      <c r="E40" s="41"/>
      <c r="F40" s="40">
        <f t="shared" si="2"/>
        <v>138</v>
      </c>
      <c r="G40" s="41">
        <v>138</v>
      </c>
      <c r="H40" s="41"/>
      <c r="I40" s="41"/>
      <c r="J40" s="41"/>
      <c r="K40" s="41">
        <f t="shared" si="3"/>
        <v>0</v>
      </c>
      <c r="L40" s="41"/>
      <c r="M40" s="41"/>
      <c r="N40" s="41"/>
      <c r="O40" s="39" t="s">
        <v>47</v>
      </c>
      <c r="P40" s="122">
        <f t="shared" si="8"/>
        <v>0</v>
      </c>
      <c r="Q40" s="123">
        <f t="shared" si="4"/>
        <v>0</v>
      </c>
      <c r="R40" s="120">
        <f t="shared" si="5"/>
        <v>0</v>
      </c>
      <c r="S40" s="124"/>
      <c r="T40" s="41">
        <v>1880.3</v>
      </c>
      <c r="U40" s="125">
        <f t="shared" si="6"/>
        <v>0</v>
      </c>
      <c r="V40" s="119"/>
      <c r="W40" s="121" t="e">
        <f t="shared" si="7"/>
        <v>#DIV/0!</v>
      </c>
    </row>
    <row r="41" spans="1:23" ht="30">
      <c r="A41" s="61" t="s">
        <v>48</v>
      </c>
      <c r="B41" s="39"/>
      <c r="C41" s="41"/>
      <c r="D41" s="41"/>
      <c r="E41" s="41">
        <v>1000</v>
      </c>
      <c r="F41" s="40">
        <f t="shared" si="2"/>
        <v>3000</v>
      </c>
      <c r="G41" s="41">
        <v>1000</v>
      </c>
      <c r="H41" s="41">
        <v>1000</v>
      </c>
      <c r="I41" s="41">
        <v>1000</v>
      </c>
      <c r="J41" s="41">
        <v>250</v>
      </c>
      <c r="K41" s="41">
        <f t="shared" si="3"/>
        <v>750</v>
      </c>
      <c r="L41" s="41">
        <v>250</v>
      </c>
      <c r="M41" s="41">
        <v>250</v>
      </c>
      <c r="N41" s="41">
        <v>250</v>
      </c>
      <c r="O41" s="39" t="s">
        <v>49</v>
      </c>
      <c r="P41" s="122">
        <f t="shared" si="8"/>
        <v>750</v>
      </c>
      <c r="Q41" s="123">
        <f t="shared" si="4"/>
        <v>25</v>
      </c>
      <c r="R41" s="120">
        <f t="shared" si="5"/>
        <v>25</v>
      </c>
      <c r="S41" s="124"/>
      <c r="T41" s="41">
        <v>155.6</v>
      </c>
      <c r="U41" s="125">
        <f t="shared" si="6"/>
        <v>160.66838046272494</v>
      </c>
      <c r="V41" s="119"/>
      <c r="W41" s="121">
        <f t="shared" si="7"/>
        <v>0</v>
      </c>
    </row>
    <row r="42" spans="1:23" ht="15">
      <c r="A42" s="61" t="s">
        <v>137</v>
      </c>
      <c r="B42" s="39"/>
      <c r="C42" s="41"/>
      <c r="D42" s="41"/>
      <c r="E42" s="41"/>
      <c r="F42" s="40"/>
      <c r="G42" s="41"/>
      <c r="H42" s="41"/>
      <c r="I42" s="41"/>
      <c r="J42" s="41"/>
      <c r="K42" s="41"/>
      <c r="L42" s="41"/>
      <c r="M42" s="41"/>
      <c r="N42" s="41"/>
      <c r="O42" s="39" t="s">
        <v>49</v>
      </c>
      <c r="P42" s="122">
        <v>10468.6</v>
      </c>
      <c r="Q42" s="123"/>
      <c r="R42" s="120"/>
      <c r="S42" s="124"/>
      <c r="T42" s="41"/>
      <c r="U42" s="125"/>
      <c r="V42" s="126">
        <v>9320.2</v>
      </c>
      <c r="W42" s="121">
        <f t="shared" si="7"/>
        <v>89.03005177387617</v>
      </c>
    </row>
    <row r="43" spans="1:23" ht="30">
      <c r="A43" s="61" t="s">
        <v>112</v>
      </c>
      <c r="B43" s="39"/>
      <c r="C43" s="41"/>
      <c r="D43" s="41"/>
      <c r="E43" s="41"/>
      <c r="F43" s="40"/>
      <c r="G43" s="41"/>
      <c r="H43" s="41"/>
      <c r="I43" s="41"/>
      <c r="J43" s="41"/>
      <c r="K43" s="41"/>
      <c r="L43" s="41"/>
      <c r="M43" s="41"/>
      <c r="N43" s="41"/>
      <c r="O43" s="39" t="s">
        <v>108</v>
      </c>
      <c r="P43" s="122">
        <v>800.2</v>
      </c>
      <c r="Q43" s="123"/>
      <c r="R43" s="120"/>
      <c r="S43" s="124"/>
      <c r="T43" s="41"/>
      <c r="U43" s="125"/>
      <c r="V43" s="126">
        <v>721.4</v>
      </c>
      <c r="W43" s="121">
        <f t="shared" si="7"/>
        <v>90.15246188452886</v>
      </c>
    </row>
    <row r="44" spans="1:23" ht="30">
      <c r="A44" s="61" t="s">
        <v>50</v>
      </c>
      <c r="B44" s="39"/>
      <c r="C44" s="41">
        <v>1900</v>
      </c>
      <c r="D44" s="41"/>
      <c r="E44" s="41">
        <f>SUM(E45:E46)</f>
        <v>3900</v>
      </c>
      <c r="F44" s="40">
        <f t="shared" si="2"/>
        <v>7900</v>
      </c>
      <c r="G44" s="41">
        <f>SUM(G45:G46)</f>
        <v>7900</v>
      </c>
      <c r="H44" s="41">
        <f>SUM(H45:H46)</f>
        <v>0</v>
      </c>
      <c r="I44" s="41">
        <f>SUM(I45:I46)</f>
        <v>0</v>
      </c>
      <c r="J44" s="41">
        <f>SUM(J45:J46)</f>
        <v>21100</v>
      </c>
      <c r="K44" s="41">
        <f t="shared" si="3"/>
        <v>7900</v>
      </c>
      <c r="L44" s="41">
        <f>SUM(L45:L46)</f>
        <v>7900</v>
      </c>
      <c r="M44" s="41">
        <f>SUM(M45:M46)</f>
        <v>0</v>
      </c>
      <c r="N44" s="41">
        <f>SUM(N45:N46)</f>
        <v>0</v>
      </c>
      <c r="O44" s="39" t="s">
        <v>51</v>
      </c>
      <c r="P44" s="122">
        <v>2020.2</v>
      </c>
      <c r="Q44" s="123">
        <f t="shared" si="4"/>
        <v>267.0886075949367</v>
      </c>
      <c r="R44" s="120">
        <f t="shared" si="5"/>
        <v>100</v>
      </c>
      <c r="S44" s="124"/>
      <c r="T44" s="41">
        <v>630</v>
      </c>
      <c r="U44" s="125">
        <f t="shared" si="6"/>
        <v>1253.968253968254</v>
      </c>
      <c r="V44" s="126">
        <v>1177.9</v>
      </c>
      <c r="W44" s="121">
        <f t="shared" si="7"/>
        <v>58.30610830610831</v>
      </c>
    </row>
    <row r="45" spans="1:23" ht="15">
      <c r="A45" s="61" t="s">
        <v>52</v>
      </c>
      <c r="B45" s="39"/>
      <c r="C45" s="41"/>
      <c r="D45" s="41"/>
      <c r="E45" s="41">
        <v>900</v>
      </c>
      <c r="F45" s="40">
        <f t="shared" si="2"/>
        <v>900</v>
      </c>
      <c r="G45" s="41">
        <v>900</v>
      </c>
      <c r="H45" s="41"/>
      <c r="I45" s="41"/>
      <c r="J45" s="41">
        <v>900</v>
      </c>
      <c r="K45" s="41">
        <f t="shared" si="3"/>
        <v>900</v>
      </c>
      <c r="L45" s="41">
        <v>900</v>
      </c>
      <c r="M45" s="41"/>
      <c r="N45" s="41"/>
      <c r="O45" s="39"/>
      <c r="P45" s="128">
        <f t="shared" si="8"/>
        <v>900</v>
      </c>
      <c r="Q45" s="123">
        <f t="shared" si="4"/>
        <v>100</v>
      </c>
      <c r="R45" s="120">
        <f t="shared" si="5"/>
        <v>100</v>
      </c>
      <c r="S45" s="124"/>
      <c r="T45" s="41">
        <v>630</v>
      </c>
      <c r="U45" s="125">
        <f t="shared" si="6"/>
        <v>142.85714285714286</v>
      </c>
      <c r="V45" s="119"/>
      <c r="W45" s="121">
        <f t="shared" si="7"/>
        <v>0</v>
      </c>
    </row>
    <row r="46" spans="1:23" ht="15">
      <c r="A46" s="61" t="s">
        <v>53</v>
      </c>
      <c r="B46" s="39"/>
      <c r="C46" s="41"/>
      <c r="D46" s="41"/>
      <c r="E46" s="41">
        <v>3000</v>
      </c>
      <c r="F46" s="40">
        <f t="shared" si="2"/>
        <v>7000</v>
      </c>
      <c r="G46" s="41">
        <f>9000-2000</f>
        <v>7000</v>
      </c>
      <c r="H46" s="41"/>
      <c r="I46" s="41"/>
      <c r="J46" s="41">
        <v>20200</v>
      </c>
      <c r="K46" s="41">
        <f t="shared" si="3"/>
        <v>7000</v>
      </c>
      <c r="L46" s="41">
        <v>7000</v>
      </c>
      <c r="M46" s="41"/>
      <c r="N46" s="41"/>
      <c r="O46" s="39"/>
      <c r="P46" s="128">
        <f t="shared" si="8"/>
        <v>7000</v>
      </c>
      <c r="Q46" s="123">
        <f t="shared" si="4"/>
        <v>288.57142857142856</v>
      </c>
      <c r="R46" s="120">
        <f t="shared" si="5"/>
        <v>100</v>
      </c>
      <c r="S46" s="124"/>
      <c r="T46" s="41"/>
      <c r="U46" s="125"/>
      <c r="V46" s="119"/>
      <c r="W46" s="121">
        <f t="shared" si="7"/>
        <v>0</v>
      </c>
    </row>
    <row r="47" spans="1:23" ht="14.25">
      <c r="A47" s="59" t="s">
        <v>54</v>
      </c>
      <c r="B47" s="36" t="s">
        <v>55</v>
      </c>
      <c r="C47" s="37">
        <f aca="true" t="shared" si="12" ref="C47:N47">SUM(C49:C50)</f>
        <v>53545</v>
      </c>
      <c r="D47" s="37">
        <f t="shared" si="12"/>
        <v>-5700</v>
      </c>
      <c r="E47" s="37">
        <f t="shared" si="12"/>
        <v>127031.4</v>
      </c>
      <c r="F47" s="37">
        <f t="shared" si="12"/>
        <v>8995.800000000003</v>
      </c>
      <c r="G47" s="37">
        <f t="shared" si="12"/>
        <v>7995.800000000003</v>
      </c>
      <c r="H47" s="37">
        <f t="shared" si="12"/>
        <v>1000</v>
      </c>
      <c r="I47" s="37">
        <f t="shared" si="12"/>
        <v>0</v>
      </c>
      <c r="J47" s="37">
        <f t="shared" si="12"/>
        <v>38660.3</v>
      </c>
      <c r="K47" s="37">
        <f t="shared" si="12"/>
        <v>8239</v>
      </c>
      <c r="L47" s="37">
        <f t="shared" si="12"/>
        <v>8239</v>
      </c>
      <c r="M47" s="37">
        <f t="shared" si="12"/>
        <v>0</v>
      </c>
      <c r="N47" s="37">
        <f t="shared" si="12"/>
        <v>0</v>
      </c>
      <c r="O47" s="36"/>
      <c r="P47" s="120">
        <f>P48+P49+P50</f>
        <v>169760.3</v>
      </c>
      <c r="Q47" s="120">
        <f aca="true" t="shared" si="13" ref="Q47:V47">Q48+Q49+Q50</f>
        <v>16.26228770104304</v>
      </c>
      <c r="R47" s="120">
        <f t="shared" si="13"/>
        <v>0</v>
      </c>
      <c r="S47" s="120">
        <f t="shared" si="13"/>
        <v>0</v>
      </c>
      <c r="T47" s="120">
        <f t="shared" si="13"/>
        <v>103230.5</v>
      </c>
      <c r="U47" s="120">
        <f t="shared" si="13"/>
        <v>0</v>
      </c>
      <c r="V47" s="120">
        <f t="shared" si="13"/>
        <v>96008.69999999998</v>
      </c>
      <c r="W47" s="121">
        <f t="shared" si="7"/>
        <v>56.555449065535335</v>
      </c>
    </row>
    <row r="48" spans="1:23" ht="15">
      <c r="A48" s="64" t="s">
        <v>101</v>
      </c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9" t="s">
        <v>100</v>
      </c>
      <c r="P48" s="122">
        <v>139550.9</v>
      </c>
      <c r="Q48" s="123"/>
      <c r="R48" s="120"/>
      <c r="S48" s="130"/>
      <c r="T48" s="37"/>
      <c r="U48" s="125"/>
      <c r="V48" s="126">
        <v>66930.7</v>
      </c>
      <c r="W48" s="121">
        <f t="shared" si="7"/>
        <v>47.96149648622832</v>
      </c>
    </row>
    <row r="49" spans="1:23" ht="15">
      <c r="A49" s="61" t="s">
        <v>56</v>
      </c>
      <c r="B49" s="39"/>
      <c r="C49" s="41">
        <v>53545</v>
      </c>
      <c r="D49" s="41">
        <v>-5700</v>
      </c>
      <c r="E49" s="41">
        <v>127031.4</v>
      </c>
      <c r="F49" s="40">
        <f t="shared" si="2"/>
        <v>8995.800000000003</v>
      </c>
      <c r="G49" s="41">
        <f>100242.1-95206.8+2960.5</f>
        <v>7995.800000000003</v>
      </c>
      <c r="H49" s="41">
        <v>1000</v>
      </c>
      <c r="I49" s="41"/>
      <c r="J49" s="41">
        <f>854.5+445.8</f>
        <v>1300.3</v>
      </c>
      <c r="K49" s="41">
        <f t="shared" si="3"/>
        <v>0</v>
      </c>
      <c r="L49" s="41"/>
      <c r="M49" s="41"/>
      <c r="N49" s="41"/>
      <c r="O49" s="39" t="s">
        <v>57</v>
      </c>
      <c r="P49" s="122">
        <v>9400</v>
      </c>
      <c r="Q49" s="123">
        <f t="shared" si="4"/>
        <v>16.26228770104304</v>
      </c>
      <c r="R49" s="120">
        <f t="shared" si="5"/>
        <v>0</v>
      </c>
      <c r="S49" s="124"/>
      <c r="T49" s="41">
        <v>103230.5</v>
      </c>
      <c r="U49" s="125">
        <f t="shared" si="6"/>
        <v>0</v>
      </c>
      <c r="V49" s="126">
        <v>9310.4</v>
      </c>
      <c r="W49" s="121">
        <f t="shared" si="7"/>
        <v>99.0468085106383</v>
      </c>
    </row>
    <row r="50" spans="1:23" ht="15">
      <c r="A50" s="61" t="s">
        <v>95</v>
      </c>
      <c r="B50" s="39"/>
      <c r="C50" s="41"/>
      <c r="D50" s="41"/>
      <c r="E50" s="41"/>
      <c r="F50" s="40">
        <f t="shared" si="2"/>
        <v>0</v>
      </c>
      <c r="G50" s="41"/>
      <c r="H50" s="41"/>
      <c r="I50" s="41"/>
      <c r="J50" s="41">
        <v>37360</v>
      </c>
      <c r="K50" s="41">
        <f t="shared" si="3"/>
        <v>8239</v>
      </c>
      <c r="L50" s="41">
        <v>8239</v>
      </c>
      <c r="M50" s="41"/>
      <c r="N50" s="41"/>
      <c r="O50" s="39" t="s">
        <v>58</v>
      </c>
      <c r="P50" s="122">
        <v>20809.4</v>
      </c>
      <c r="Q50" s="123"/>
      <c r="R50" s="120"/>
      <c r="S50" s="124"/>
      <c r="T50" s="41"/>
      <c r="U50" s="125"/>
      <c r="V50" s="126">
        <v>19767.6</v>
      </c>
      <c r="W50" s="121">
        <f t="shared" si="7"/>
        <v>94.99360865762587</v>
      </c>
    </row>
    <row r="51" spans="1:23" ht="30">
      <c r="A51" s="61" t="s">
        <v>59</v>
      </c>
      <c r="B51" s="39"/>
      <c r="C51" s="41"/>
      <c r="D51" s="41"/>
      <c r="E51" s="41">
        <v>45600</v>
      </c>
      <c r="F51" s="40">
        <f t="shared" si="2"/>
        <v>62143.5</v>
      </c>
      <c r="G51" s="42">
        <f>64227-2590+506.5</f>
        <v>62143.5</v>
      </c>
      <c r="H51" s="41"/>
      <c r="I51" s="41"/>
      <c r="J51" s="41">
        <v>224152.9</v>
      </c>
      <c r="K51" s="41">
        <f t="shared" si="3"/>
        <v>68280</v>
      </c>
      <c r="L51" s="41">
        <v>68280</v>
      </c>
      <c r="M51" s="41"/>
      <c r="N51" s="41"/>
      <c r="O51" s="39"/>
      <c r="P51" s="122">
        <f t="shared" si="8"/>
        <v>68280</v>
      </c>
      <c r="Q51" s="123">
        <f t="shared" si="4"/>
        <v>360.7020846910779</v>
      </c>
      <c r="R51" s="120">
        <f t="shared" si="5"/>
        <v>109.87472543387481</v>
      </c>
      <c r="S51" s="124"/>
      <c r="T51" s="41">
        <v>3635.7</v>
      </c>
      <c r="U51" s="125">
        <f t="shared" si="6"/>
        <v>1878.0427428005612</v>
      </c>
      <c r="V51" s="119"/>
      <c r="W51" s="121">
        <f t="shared" si="7"/>
        <v>0</v>
      </c>
    </row>
    <row r="52" spans="1:23" ht="15">
      <c r="A52" s="61" t="s">
        <v>60</v>
      </c>
      <c r="B52" s="39"/>
      <c r="C52" s="41"/>
      <c r="D52" s="41"/>
      <c r="E52" s="41"/>
      <c r="F52" s="40">
        <f t="shared" si="2"/>
        <v>1033</v>
      </c>
      <c r="G52" s="41">
        <v>1033</v>
      </c>
      <c r="H52" s="41"/>
      <c r="I52" s="41"/>
      <c r="J52" s="41"/>
      <c r="K52" s="41">
        <f t="shared" si="3"/>
        <v>0</v>
      </c>
      <c r="L52" s="41"/>
      <c r="M52" s="41"/>
      <c r="N52" s="41"/>
      <c r="O52" s="39"/>
      <c r="P52" s="122">
        <f t="shared" si="8"/>
        <v>0</v>
      </c>
      <c r="Q52" s="123">
        <f t="shared" si="4"/>
        <v>0</v>
      </c>
      <c r="R52" s="120">
        <f t="shared" si="5"/>
        <v>0</v>
      </c>
      <c r="S52" s="124"/>
      <c r="T52" s="41"/>
      <c r="U52" s="125" t="e">
        <f t="shared" si="6"/>
        <v>#DIV/0!</v>
      </c>
      <c r="V52" s="119"/>
      <c r="W52" s="121" t="e">
        <f t="shared" si="7"/>
        <v>#DIV/0!</v>
      </c>
    </row>
    <row r="53" spans="1:23" ht="30">
      <c r="A53" s="61" t="s">
        <v>61</v>
      </c>
      <c r="B53" s="39"/>
      <c r="C53" s="41"/>
      <c r="D53" s="41"/>
      <c r="E53" s="41"/>
      <c r="F53" s="40">
        <f t="shared" si="2"/>
        <v>32300</v>
      </c>
      <c r="G53" s="41"/>
      <c r="H53" s="41">
        <v>32300</v>
      </c>
      <c r="I53" s="41"/>
      <c r="J53" s="41"/>
      <c r="K53" s="41">
        <f t="shared" si="3"/>
        <v>0</v>
      </c>
      <c r="L53" s="41"/>
      <c r="M53" s="41"/>
      <c r="N53" s="41"/>
      <c r="O53" s="39"/>
      <c r="P53" s="122">
        <f t="shared" si="8"/>
        <v>0</v>
      </c>
      <c r="Q53" s="123"/>
      <c r="R53" s="120"/>
      <c r="S53" s="124"/>
      <c r="T53" s="41">
        <v>4052.8</v>
      </c>
      <c r="U53" s="125"/>
      <c r="V53" s="119"/>
      <c r="W53" s="121" t="e">
        <f t="shared" si="7"/>
        <v>#DIV/0!</v>
      </c>
    </row>
    <row r="54" spans="1:23" ht="15">
      <c r="A54" s="61" t="s">
        <v>62</v>
      </c>
      <c r="B54" s="39"/>
      <c r="C54" s="41"/>
      <c r="D54" s="41"/>
      <c r="E54" s="41">
        <v>12632.8</v>
      </c>
      <c r="F54" s="40">
        <f t="shared" si="2"/>
        <v>11690</v>
      </c>
      <c r="G54" s="41">
        <v>11690</v>
      </c>
      <c r="H54" s="41"/>
      <c r="I54" s="41"/>
      <c r="J54" s="41">
        <v>14151.4</v>
      </c>
      <c r="K54" s="41">
        <f t="shared" si="3"/>
        <v>12668</v>
      </c>
      <c r="L54" s="41">
        <v>12668</v>
      </c>
      <c r="M54" s="41"/>
      <c r="N54" s="41"/>
      <c r="O54" s="39"/>
      <c r="P54" s="122">
        <f t="shared" si="8"/>
        <v>12668</v>
      </c>
      <c r="Q54" s="123">
        <f t="shared" si="4"/>
        <v>121.05560307955517</v>
      </c>
      <c r="R54" s="120">
        <f t="shared" si="5"/>
        <v>108.366124893071</v>
      </c>
      <c r="S54" s="124"/>
      <c r="T54" s="41">
        <v>6679.7</v>
      </c>
      <c r="U54" s="125">
        <f t="shared" si="6"/>
        <v>189.64923574412026</v>
      </c>
      <c r="V54" s="119"/>
      <c r="W54" s="121">
        <f t="shared" si="7"/>
        <v>0</v>
      </c>
    </row>
    <row r="55" spans="1:23" ht="30">
      <c r="A55" s="61" t="s">
        <v>63</v>
      </c>
      <c r="B55" s="39"/>
      <c r="C55" s="41"/>
      <c r="D55" s="41"/>
      <c r="E55" s="41">
        <v>11179.7</v>
      </c>
      <c r="F55" s="40">
        <f t="shared" si="2"/>
        <v>11179.7</v>
      </c>
      <c r="G55" s="41">
        <v>11179.7</v>
      </c>
      <c r="H55" s="41"/>
      <c r="I55" s="41"/>
      <c r="J55" s="41">
        <v>13681.7</v>
      </c>
      <c r="K55" s="41">
        <f t="shared" si="3"/>
        <v>13032</v>
      </c>
      <c r="L55" s="41">
        <v>13032</v>
      </c>
      <c r="M55" s="41"/>
      <c r="N55" s="41"/>
      <c r="O55" s="39"/>
      <c r="P55" s="122">
        <f t="shared" si="8"/>
        <v>13032</v>
      </c>
      <c r="Q55" s="123">
        <f t="shared" si="4"/>
        <v>122.37984919094428</v>
      </c>
      <c r="R55" s="120">
        <f t="shared" si="5"/>
        <v>116.5684231240552</v>
      </c>
      <c r="S55" s="124"/>
      <c r="T55" s="41">
        <v>7258.2</v>
      </c>
      <c r="U55" s="125">
        <f t="shared" si="6"/>
        <v>179.5486484252294</v>
      </c>
      <c r="V55" s="119"/>
      <c r="W55" s="121">
        <f t="shared" si="7"/>
        <v>0</v>
      </c>
    </row>
    <row r="56" spans="1:23" ht="15">
      <c r="A56" s="61" t="s">
        <v>64</v>
      </c>
      <c r="B56" s="39"/>
      <c r="C56" s="41"/>
      <c r="D56" s="41"/>
      <c r="E56" s="41"/>
      <c r="F56" s="40">
        <f t="shared" si="2"/>
        <v>0</v>
      </c>
      <c r="G56" s="41"/>
      <c r="H56" s="41"/>
      <c r="I56" s="41"/>
      <c r="J56" s="41"/>
      <c r="K56" s="41">
        <f t="shared" si="3"/>
        <v>0</v>
      </c>
      <c r="L56" s="41"/>
      <c r="M56" s="41"/>
      <c r="N56" s="41"/>
      <c r="O56" s="39"/>
      <c r="P56" s="122">
        <f t="shared" si="8"/>
        <v>0</v>
      </c>
      <c r="Q56" s="123"/>
      <c r="R56" s="120"/>
      <c r="S56" s="124"/>
      <c r="T56" s="41">
        <v>59619.5</v>
      </c>
      <c r="U56" s="125">
        <f t="shared" si="6"/>
        <v>0</v>
      </c>
      <c r="V56" s="119"/>
      <c r="W56" s="121" t="e">
        <f t="shared" si="7"/>
        <v>#DIV/0!</v>
      </c>
    </row>
    <row r="57" spans="1:23" ht="15">
      <c r="A57" s="59" t="s">
        <v>102</v>
      </c>
      <c r="B57" s="36" t="s">
        <v>103</v>
      </c>
      <c r="C57" s="41">
        <v>380</v>
      </c>
      <c r="D57" s="41"/>
      <c r="E57" s="41"/>
      <c r="F57" s="40"/>
      <c r="G57" s="41"/>
      <c r="H57" s="41"/>
      <c r="I57" s="41"/>
      <c r="J57" s="41"/>
      <c r="K57" s="41"/>
      <c r="L57" s="41"/>
      <c r="M57" s="41"/>
      <c r="N57" s="41"/>
      <c r="O57" s="39"/>
      <c r="P57" s="120">
        <f>P58</f>
        <v>653</v>
      </c>
      <c r="Q57" s="120">
        <f aca="true" t="shared" si="14" ref="Q57:V57">Q58</f>
        <v>0</v>
      </c>
      <c r="R57" s="120">
        <f t="shared" si="14"/>
        <v>0</v>
      </c>
      <c r="S57" s="120">
        <f t="shared" si="14"/>
        <v>0</v>
      </c>
      <c r="T57" s="120">
        <f t="shared" si="14"/>
        <v>0</v>
      </c>
      <c r="U57" s="120">
        <f t="shared" si="14"/>
        <v>0</v>
      </c>
      <c r="V57" s="120">
        <f t="shared" si="14"/>
        <v>537.7</v>
      </c>
      <c r="W57" s="121">
        <f t="shared" si="7"/>
        <v>82.34303215926494</v>
      </c>
    </row>
    <row r="58" spans="1:23" ht="30">
      <c r="A58" s="61" t="s">
        <v>104</v>
      </c>
      <c r="B58" s="39"/>
      <c r="C58" s="41">
        <v>380</v>
      </c>
      <c r="D58" s="41"/>
      <c r="E58" s="41"/>
      <c r="F58" s="40"/>
      <c r="G58" s="41"/>
      <c r="H58" s="41"/>
      <c r="I58" s="41"/>
      <c r="J58" s="41"/>
      <c r="K58" s="41"/>
      <c r="L58" s="41"/>
      <c r="M58" s="41"/>
      <c r="N58" s="41"/>
      <c r="O58" s="39" t="s">
        <v>105</v>
      </c>
      <c r="P58" s="122">
        <v>653</v>
      </c>
      <c r="Q58" s="123"/>
      <c r="R58" s="120"/>
      <c r="S58" s="124"/>
      <c r="T58" s="41"/>
      <c r="U58" s="125"/>
      <c r="V58" s="126">
        <v>537.7</v>
      </c>
      <c r="W58" s="121">
        <f t="shared" si="7"/>
        <v>82.34303215926494</v>
      </c>
    </row>
    <row r="59" spans="1:23" ht="28.5">
      <c r="A59" s="59" t="s">
        <v>65</v>
      </c>
      <c r="B59" s="36" t="s">
        <v>66</v>
      </c>
      <c r="C59" s="37">
        <f>SUM(C60:C62)</f>
        <v>4478</v>
      </c>
      <c r="D59" s="37">
        <f>SUM(D60:D62)</f>
        <v>0</v>
      </c>
      <c r="E59" s="37">
        <f>SUM(E60:E62)</f>
        <v>5358.2</v>
      </c>
      <c r="F59" s="37">
        <f aca="true" t="shared" si="15" ref="F59:N59">SUM(F60:F63)</f>
        <v>9716.8</v>
      </c>
      <c r="G59" s="37">
        <f t="shared" si="15"/>
        <v>7876.799999999999</v>
      </c>
      <c r="H59" s="37">
        <f t="shared" si="15"/>
        <v>1840</v>
      </c>
      <c r="I59" s="37">
        <f t="shared" si="15"/>
        <v>0</v>
      </c>
      <c r="J59" s="37">
        <f t="shared" si="15"/>
        <v>10772.8</v>
      </c>
      <c r="K59" s="37">
        <f t="shared" si="15"/>
        <v>8669.3</v>
      </c>
      <c r="L59" s="37">
        <f t="shared" si="15"/>
        <v>8340</v>
      </c>
      <c r="M59" s="37">
        <f t="shared" si="15"/>
        <v>329.3</v>
      </c>
      <c r="N59" s="37">
        <f t="shared" si="15"/>
        <v>0</v>
      </c>
      <c r="O59" s="36"/>
      <c r="P59" s="120">
        <f>P60</f>
        <v>18576.9</v>
      </c>
      <c r="Q59" s="120">
        <f aca="true" t="shared" si="16" ref="Q59:V59">Q60</f>
        <v>101.10330013669207</v>
      </c>
      <c r="R59" s="120">
        <f t="shared" si="16"/>
        <v>87.87346221441125</v>
      </c>
      <c r="S59" s="120">
        <f t="shared" si="16"/>
        <v>0</v>
      </c>
      <c r="T59" s="120">
        <f t="shared" si="16"/>
        <v>3955.2</v>
      </c>
      <c r="U59" s="120">
        <f t="shared" si="16"/>
        <v>68.26456310679612</v>
      </c>
      <c r="V59" s="129">
        <f t="shared" si="16"/>
        <v>18437.5</v>
      </c>
      <c r="W59" s="121">
        <f t="shared" si="7"/>
        <v>99.24960569309195</v>
      </c>
    </row>
    <row r="60" spans="1:23" ht="15">
      <c r="A60" s="61" t="s">
        <v>93</v>
      </c>
      <c r="B60" s="39"/>
      <c r="C60" s="41">
        <v>4478</v>
      </c>
      <c r="D60" s="41"/>
      <c r="E60" s="41">
        <v>5358.2</v>
      </c>
      <c r="F60" s="40">
        <f t="shared" si="2"/>
        <v>3072.6</v>
      </c>
      <c r="G60" s="41">
        <v>3072.6</v>
      </c>
      <c r="H60" s="41"/>
      <c r="I60" s="41"/>
      <c r="J60" s="41">
        <f>3106.5</f>
        <v>3106.5</v>
      </c>
      <c r="K60" s="41">
        <f t="shared" si="3"/>
        <v>2700</v>
      </c>
      <c r="L60" s="41">
        <v>2700</v>
      </c>
      <c r="M60" s="41"/>
      <c r="N60" s="41"/>
      <c r="O60" s="39" t="s">
        <v>67</v>
      </c>
      <c r="P60" s="122">
        <v>18576.9</v>
      </c>
      <c r="Q60" s="123">
        <f t="shared" si="4"/>
        <v>101.10330013669207</v>
      </c>
      <c r="R60" s="120">
        <f t="shared" si="5"/>
        <v>87.87346221441125</v>
      </c>
      <c r="S60" s="124"/>
      <c r="T60" s="41">
        <v>3955.2</v>
      </c>
      <c r="U60" s="125">
        <f t="shared" si="6"/>
        <v>68.26456310679612</v>
      </c>
      <c r="V60" s="119">
        <v>18437.5</v>
      </c>
      <c r="W60" s="121">
        <f t="shared" si="7"/>
        <v>99.24960569309195</v>
      </c>
    </row>
    <row r="61" spans="1:23" ht="15">
      <c r="A61" s="61" t="s">
        <v>90</v>
      </c>
      <c r="B61" s="39"/>
      <c r="C61" s="41"/>
      <c r="D61" s="41"/>
      <c r="E61" s="41"/>
      <c r="F61" s="40">
        <f t="shared" si="2"/>
        <v>4268.2</v>
      </c>
      <c r="G61" s="41">
        <v>4268.2</v>
      </c>
      <c r="H61" s="41"/>
      <c r="I61" s="41"/>
      <c r="J61" s="41">
        <v>6666.3</v>
      </c>
      <c r="K61" s="41">
        <f t="shared" si="3"/>
        <v>5169.3</v>
      </c>
      <c r="L61" s="41">
        <v>4840</v>
      </c>
      <c r="M61" s="41">
        <v>329.3</v>
      </c>
      <c r="N61" s="41"/>
      <c r="O61" s="39"/>
      <c r="P61" s="122">
        <f t="shared" si="8"/>
        <v>5169.3</v>
      </c>
      <c r="Q61" s="123">
        <f t="shared" si="4"/>
        <v>156.18527716601847</v>
      </c>
      <c r="R61" s="120"/>
      <c r="S61" s="124"/>
      <c r="T61" s="41"/>
      <c r="U61" s="125"/>
      <c r="V61" s="119"/>
      <c r="W61" s="121">
        <f t="shared" si="7"/>
        <v>0</v>
      </c>
    </row>
    <row r="62" spans="1:23" ht="15">
      <c r="A62" s="61" t="s">
        <v>91</v>
      </c>
      <c r="B62" s="39"/>
      <c r="C62" s="41"/>
      <c r="D62" s="41"/>
      <c r="E62" s="41"/>
      <c r="F62" s="40">
        <f t="shared" si="2"/>
        <v>536</v>
      </c>
      <c r="G62" s="41">
        <v>536</v>
      </c>
      <c r="H62" s="41"/>
      <c r="I62" s="41"/>
      <c r="J62" s="41">
        <v>1000</v>
      </c>
      <c r="K62" s="41">
        <f t="shared" si="3"/>
        <v>800</v>
      </c>
      <c r="L62" s="41">
        <v>800</v>
      </c>
      <c r="M62" s="41"/>
      <c r="N62" s="41"/>
      <c r="O62" s="39"/>
      <c r="P62" s="122">
        <f t="shared" si="8"/>
        <v>800</v>
      </c>
      <c r="Q62" s="123">
        <f t="shared" si="4"/>
        <v>186.56716417910448</v>
      </c>
      <c r="R62" s="120"/>
      <c r="S62" s="124"/>
      <c r="T62" s="41"/>
      <c r="U62" s="125"/>
      <c r="V62" s="119"/>
      <c r="W62" s="121">
        <f t="shared" si="7"/>
        <v>0</v>
      </c>
    </row>
    <row r="63" spans="1:23" ht="45">
      <c r="A63" s="61" t="s">
        <v>69</v>
      </c>
      <c r="B63" s="39" t="s">
        <v>68</v>
      </c>
      <c r="C63" s="41"/>
      <c r="D63" s="41"/>
      <c r="E63" s="41"/>
      <c r="F63" s="40">
        <f t="shared" si="2"/>
        <v>1840</v>
      </c>
      <c r="G63" s="41"/>
      <c r="H63" s="41">
        <v>1840</v>
      </c>
      <c r="I63" s="41"/>
      <c r="J63" s="41"/>
      <c r="K63" s="41">
        <f t="shared" si="3"/>
        <v>0</v>
      </c>
      <c r="L63" s="41"/>
      <c r="M63" s="41"/>
      <c r="N63" s="41"/>
      <c r="O63" s="39" t="s">
        <v>68</v>
      </c>
      <c r="P63" s="122">
        <f t="shared" si="8"/>
        <v>0</v>
      </c>
      <c r="Q63" s="123"/>
      <c r="R63" s="120"/>
      <c r="S63" s="124"/>
      <c r="T63" s="41">
        <v>881.2</v>
      </c>
      <c r="U63" s="125">
        <f>L63/T63*100</f>
        <v>0</v>
      </c>
      <c r="V63" s="119"/>
      <c r="W63" s="121" t="e">
        <f t="shared" si="7"/>
        <v>#DIV/0!</v>
      </c>
    </row>
    <row r="64" spans="1:23" ht="15">
      <c r="A64" s="61" t="s">
        <v>113</v>
      </c>
      <c r="B64" s="39" t="s">
        <v>110</v>
      </c>
      <c r="C64" s="41"/>
      <c r="D64" s="41"/>
      <c r="E64" s="41"/>
      <c r="F64" s="40"/>
      <c r="G64" s="41"/>
      <c r="H64" s="41"/>
      <c r="I64" s="41"/>
      <c r="J64" s="41"/>
      <c r="K64" s="41"/>
      <c r="L64" s="41"/>
      <c r="M64" s="41"/>
      <c r="N64" s="41"/>
      <c r="O64" s="39"/>
      <c r="P64" s="120">
        <f>P65+P66</f>
        <v>990</v>
      </c>
      <c r="Q64" s="122">
        <f aca="true" t="shared" si="17" ref="Q64:V64">Q65+Q66</f>
        <v>0</v>
      </c>
      <c r="R64" s="122">
        <f t="shared" si="17"/>
        <v>0</v>
      </c>
      <c r="S64" s="122">
        <f t="shared" si="17"/>
        <v>0</v>
      </c>
      <c r="T64" s="122">
        <f t="shared" si="17"/>
        <v>0</v>
      </c>
      <c r="U64" s="122">
        <f t="shared" si="17"/>
        <v>0</v>
      </c>
      <c r="V64" s="129">
        <f t="shared" si="17"/>
        <v>817.2</v>
      </c>
      <c r="W64" s="121">
        <f t="shared" si="7"/>
        <v>82.54545454545456</v>
      </c>
    </row>
    <row r="65" spans="1:23" ht="15">
      <c r="A65" s="61" t="s">
        <v>114</v>
      </c>
      <c r="B65" s="39" t="s">
        <v>110</v>
      </c>
      <c r="C65" s="41"/>
      <c r="D65" s="41"/>
      <c r="E65" s="41"/>
      <c r="F65" s="40"/>
      <c r="G65" s="41"/>
      <c r="H65" s="41"/>
      <c r="I65" s="41"/>
      <c r="J65" s="41"/>
      <c r="K65" s="41"/>
      <c r="L65" s="41"/>
      <c r="M65" s="41"/>
      <c r="N65" s="41"/>
      <c r="O65" s="39" t="s">
        <v>111</v>
      </c>
      <c r="P65" s="122">
        <v>900</v>
      </c>
      <c r="Q65" s="123"/>
      <c r="R65" s="120"/>
      <c r="S65" s="124"/>
      <c r="T65" s="41"/>
      <c r="U65" s="125"/>
      <c r="V65" s="126">
        <v>727.2</v>
      </c>
      <c r="W65" s="121">
        <f t="shared" si="7"/>
        <v>80.80000000000001</v>
      </c>
    </row>
    <row r="66" spans="1:23" ht="15">
      <c r="A66" s="61"/>
      <c r="B66" s="39"/>
      <c r="C66" s="41"/>
      <c r="D66" s="41"/>
      <c r="E66" s="41"/>
      <c r="F66" s="40"/>
      <c r="G66" s="41"/>
      <c r="H66" s="41"/>
      <c r="I66" s="41"/>
      <c r="J66" s="41"/>
      <c r="K66" s="41"/>
      <c r="L66" s="41"/>
      <c r="M66" s="41"/>
      <c r="N66" s="41"/>
      <c r="O66" s="39" t="s">
        <v>123</v>
      </c>
      <c r="P66" s="122">
        <v>90</v>
      </c>
      <c r="Q66" s="131"/>
      <c r="R66" s="120"/>
      <c r="S66" s="124"/>
      <c r="T66" s="132"/>
      <c r="U66" s="125"/>
      <c r="V66" s="127">
        <v>90</v>
      </c>
      <c r="W66" s="121">
        <f t="shared" si="7"/>
        <v>100</v>
      </c>
    </row>
    <row r="67" spans="1:23" ht="14.25">
      <c r="A67" s="59" t="s">
        <v>77</v>
      </c>
      <c r="B67" s="36" t="s">
        <v>109</v>
      </c>
      <c r="C67" s="37">
        <f aca="true" t="shared" si="18" ref="C67:N67">SUM(C68:C72)</f>
        <v>1000</v>
      </c>
      <c r="D67" s="37">
        <f t="shared" si="18"/>
        <v>0</v>
      </c>
      <c r="E67" s="37">
        <f t="shared" si="18"/>
        <v>8000</v>
      </c>
      <c r="F67" s="37">
        <f t="shared" si="18"/>
        <v>4306</v>
      </c>
      <c r="G67" s="37">
        <f t="shared" si="18"/>
        <v>4146</v>
      </c>
      <c r="H67" s="37">
        <f t="shared" si="18"/>
        <v>0</v>
      </c>
      <c r="I67" s="37">
        <f t="shared" si="18"/>
        <v>160</v>
      </c>
      <c r="J67" s="37">
        <f t="shared" si="18"/>
        <v>13086</v>
      </c>
      <c r="K67" s="37">
        <f t="shared" si="18"/>
        <v>4200</v>
      </c>
      <c r="L67" s="37">
        <f t="shared" si="18"/>
        <v>4200</v>
      </c>
      <c r="M67" s="37">
        <f t="shared" si="18"/>
        <v>0</v>
      </c>
      <c r="N67" s="37">
        <f t="shared" si="18"/>
        <v>0</v>
      </c>
      <c r="O67" s="36"/>
      <c r="P67" s="120">
        <f>P72</f>
        <v>8539</v>
      </c>
      <c r="Q67" s="120">
        <f aca="true" t="shared" si="19" ref="Q67:V67">Q72</f>
        <v>315.62952243125903</v>
      </c>
      <c r="R67" s="120">
        <f t="shared" si="19"/>
        <v>101.30246020260492</v>
      </c>
      <c r="S67" s="120">
        <f t="shared" si="19"/>
        <v>0</v>
      </c>
      <c r="T67" s="120">
        <f t="shared" si="19"/>
        <v>1431.7</v>
      </c>
      <c r="U67" s="120">
        <f t="shared" si="19"/>
        <v>293.357546972131</v>
      </c>
      <c r="V67" s="129">
        <f t="shared" si="19"/>
        <v>8518.6</v>
      </c>
      <c r="W67" s="121">
        <f t="shared" si="7"/>
        <v>99.76109614708982</v>
      </c>
    </row>
    <row r="68" spans="1:23" ht="30">
      <c r="A68" s="61" t="s">
        <v>92</v>
      </c>
      <c r="B68" s="39"/>
      <c r="C68" s="41"/>
      <c r="D68" s="41"/>
      <c r="E68" s="41"/>
      <c r="F68" s="40">
        <f aca="true" t="shared" si="20" ref="F68:F74">G68+H68+I68</f>
        <v>0</v>
      </c>
      <c r="G68" s="41"/>
      <c r="H68" s="41"/>
      <c r="I68" s="41"/>
      <c r="J68" s="41"/>
      <c r="K68" s="41"/>
      <c r="L68" s="41"/>
      <c r="M68" s="41"/>
      <c r="N68" s="41"/>
      <c r="O68" s="39" t="s">
        <v>70</v>
      </c>
      <c r="P68" s="122">
        <f t="shared" si="8"/>
        <v>0</v>
      </c>
      <c r="Q68" s="123"/>
      <c r="R68" s="120"/>
      <c r="S68" s="124"/>
      <c r="T68" s="41"/>
      <c r="U68" s="125"/>
      <c r="V68" s="119"/>
      <c r="W68" s="121" t="e">
        <f t="shared" si="7"/>
        <v>#DIV/0!</v>
      </c>
    </row>
    <row r="69" spans="1:23" ht="30">
      <c r="A69" s="61" t="s">
        <v>71</v>
      </c>
      <c r="B69" s="39"/>
      <c r="C69" s="41"/>
      <c r="D69" s="41"/>
      <c r="E69" s="41"/>
      <c r="F69" s="40">
        <f t="shared" si="20"/>
        <v>0</v>
      </c>
      <c r="G69" s="41"/>
      <c r="H69" s="41"/>
      <c r="I69" s="41"/>
      <c r="J69" s="41"/>
      <c r="K69" s="41"/>
      <c r="L69" s="41"/>
      <c r="M69" s="41"/>
      <c r="N69" s="41"/>
      <c r="O69" s="39" t="s">
        <v>72</v>
      </c>
      <c r="P69" s="122">
        <f t="shared" si="8"/>
        <v>0</v>
      </c>
      <c r="Q69" s="123"/>
      <c r="R69" s="120"/>
      <c r="S69" s="124"/>
      <c r="T69" s="41"/>
      <c r="U69" s="125"/>
      <c r="V69" s="119"/>
      <c r="W69" s="121" t="e">
        <f t="shared" si="7"/>
        <v>#DIV/0!</v>
      </c>
    </row>
    <row r="70" spans="1:23" ht="15">
      <c r="A70" s="61" t="s">
        <v>73</v>
      </c>
      <c r="B70" s="39"/>
      <c r="C70" s="41"/>
      <c r="D70" s="41"/>
      <c r="E70" s="41"/>
      <c r="F70" s="40">
        <f t="shared" si="20"/>
        <v>0</v>
      </c>
      <c r="G70" s="41"/>
      <c r="H70" s="41"/>
      <c r="I70" s="41"/>
      <c r="J70" s="41"/>
      <c r="K70" s="41"/>
      <c r="L70" s="41"/>
      <c r="M70" s="41"/>
      <c r="N70" s="41"/>
      <c r="O70" s="39" t="s">
        <v>74</v>
      </c>
      <c r="P70" s="122">
        <f t="shared" si="8"/>
        <v>0</v>
      </c>
      <c r="Q70" s="123"/>
      <c r="R70" s="120"/>
      <c r="S70" s="124"/>
      <c r="T70" s="41"/>
      <c r="U70" s="125"/>
      <c r="V70" s="119"/>
      <c r="W70" s="121" t="e">
        <f t="shared" si="7"/>
        <v>#DIV/0!</v>
      </c>
    </row>
    <row r="71" spans="1:23" ht="30">
      <c r="A71" s="61" t="s">
        <v>75</v>
      </c>
      <c r="B71" s="39"/>
      <c r="C71" s="41"/>
      <c r="D71" s="41"/>
      <c r="E71" s="41"/>
      <c r="F71" s="40">
        <f t="shared" si="20"/>
        <v>0</v>
      </c>
      <c r="G71" s="41"/>
      <c r="H71" s="41"/>
      <c r="I71" s="41"/>
      <c r="J71" s="41"/>
      <c r="K71" s="41"/>
      <c r="L71" s="41"/>
      <c r="M71" s="41"/>
      <c r="N71" s="41"/>
      <c r="O71" s="39" t="s">
        <v>76</v>
      </c>
      <c r="P71" s="122">
        <f t="shared" si="8"/>
        <v>0</v>
      </c>
      <c r="Q71" s="123"/>
      <c r="R71" s="120"/>
      <c r="S71" s="124"/>
      <c r="T71" s="41"/>
      <c r="U71" s="125"/>
      <c r="V71" s="119"/>
      <c r="W71" s="121" t="e">
        <f t="shared" si="7"/>
        <v>#DIV/0!</v>
      </c>
    </row>
    <row r="72" spans="1:23" ht="15">
      <c r="A72" s="61" t="s">
        <v>77</v>
      </c>
      <c r="B72" s="39"/>
      <c r="C72" s="41">
        <v>1000</v>
      </c>
      <c r="D72" s="41"/>
      <c r="E72" s="41">
        <v>8000</v>
      </c>
      <c r="F72" s="40">
        <f t="shared" si="20"/>
        <v>4306</v>
      </c>
      <c r="G72" s="41">
        <f>3000+1146</f>
        <v>4146</v>
      </c>
      <c r="H72" s="41"/>
      <c r="I72" s="41">
        <v>160</v>
      </c>
      <c r="J72" s="41">
        <v>13086</v>
      </c>
      <c r="K72" s="41">
        <f t="shared" si="3"/>
        <v>4200</v>
      </c>
      <c r="L72" s="41">
        <v>4200</v>
      </c>
      <c r="M72" s="41"/>
      <c r="N72" s="41"/>
      <c r="O72" s="39" t="s">
        <v>109</v>
      </c>
      <c r="P72" s="122">
        <v>8539</v>
      </c>
      <c r="Q72" s="123">
        <f>J72/G72*100</f>
        <v>315.62952243125903</v>
      </c>
      <c r="R72" s="120">
        <f>L72/G72*100</f>
        <v>101.30246020260492</v>
      </c>
      <c r="S72" s="124"/>
      <c r="T72" s="41">
        <v>1431.7</v>
      </c>
      <c r="U72" s="125">
        <f>L72/T72*100</f>
        <v>293.357546972131</v>
      </c>
      <c r="V72" s="126">
        <v>8518.6</v>
      </c>
      <c r="W72" s="121">
        <f t="shared" si="7"/>
        <v>99.76109614708982</v>
      </c>
    </row>
    <row r="73" spans="1:23" ht="30">
      <c r="A73" s="61" t="s">
        <v>78</v>
      </c>
      <c r="B73" s="39" t="s">
        <v>79</v>
      </c>
      <c r="C73" s="41"/>
      <c r="D73" s="41"/>
      <c r="E73" s="41"/>
      <c r="F73" s="40">
        <f t="shared" si="20"/>
        <v>0</v>
      </c>
      <c r="G73" s="41"/>
      <c r="H73" s="41"/>
      <c r="I73" s="41"/>
      <c r="J73" s="41"/>
      <c r="K73" s="41"/>
      <c r="L73" s="41"/>
      <c r="M73" s="41"/>
      <c r="N73" s="41"/>
      <c r="O73" s="39" t="s">
        <v>79</v>
      </c>
      <c r="P73" s="122">
        <f t="shared" si="8"/>
        <v>0</v>
      </c>
      <c r="Q73" s="123" t="e">
        <f>J73/G73*100</f>
        <v>#DIV/0!</v>
      </c>
      <c r="R73" s="120"/>
      <c r="S73" s="124"/>
      <c r="T73" s="41"/>
      <c r="U73" s="125"/>
      <c r="V73" s="119"/>
      <c r="W73" s="121" t="e">
        <f t="shared" si="7"/>
        <v>#DIV/0!</v>
      </c>
    </row>
    <row r="74" spans="1:23" ht="45">
      <c r="A74" s="61" t="s">
        <v>80</v>
      </c>
      <c r="B74" s="39" t="s">
        <v>81</v>
      </c>
      <c r="C74" s="41"/>
      <c r="D74" s="41"/>
      <c r="E74" s="41">
        <v>4600</v>
      </c>
      <c r="F74" s="40">
        <f t="shared" si="20"/>
        <v>7600</v>
      </c>
      <c r="G74" s="41">
        <v>7600</v>
      </c>
      <c r="H74" s="41"/>
      <c r="I74" s="41"/>
      <c r="J74" s="41">
        <v>5257</v>
      </c>
      <c r="K74" s="41">
        <f>L74+M74+N74</f>
        <v>5200</v>
      </c>
      <c r="L74" s="41">
        <f>4600+600</f>
        <v>5200</v>
      </c>
      <c r="M74" s="41"/>
      <c r="N74" s="41"/>
      <c r="O74" s="39" t="s">
        <v>81</v>
      </c>
      <c r="P74" s="122">
        <f t="shared" si="8"/>
        <v>5200</v>
      </c>
      <c r="Q74" s="123">
        <f>J74/G74*100</f>
        <v>69.17105263157895</v>
      </c>
      <c r="R74" s="120">
        <f>L74/G74*100</f>
        <v>68.42105263157895</v>
      </c>
      <c r="S74" s="124"/>
      <c r="T74" s="41">
        <v>3408.6</v>
      </c>
      <c r="U74" s="125">
        <f>L74/T74*100</f>
        <v>152.55530129672005</v>
      </c>
      <c r="V74" s="119"/>
      <c r="W74" s="121">
        <f t="shared" si="7"/>
        <v>0</v>
      </c>
    </row>
    <row r="75" spans="1:23" ht="15" thickBot="1">
      <c r="A75" s="65" t="s">
        <v>82</v>
      </c>
      <c r="B75" s="66"/>
      <c r="C75" s="67" t="e">
        <f>SUM(C14+C33+C39+C47+#REF!+C59+C67+#REF!+#REF!)</f>
        <v>#REF!</v>
      </c>
      <c r="D75" s="67" t="e">
        <f>SUM(D14+D33+D39+D47+#REF!+D59+D67+#REF!+#REF!)</f>
        <v>#REF!</v>
      </c>
      <c r="E75" s="68" t="e">
        <f>SUM(E14+E33+E39+E47+#REF!+#REF!+E59+E67+#REF!+#REF!)</f>
        <v>#REF!</v>
      </c>
      <c r="F75" s="68" t="e">
        <f>SUM(F14+F33+F39+F47+#REF!+#REF!+F59+F67+#REF!+#REF!)</f>
        <v>#REF!</v>
      </c>
      <c r="G75" s="68" t="e">
        <f>SUM(G14+G33+G39+G47+#REF!+#REF!+G59+G67+#REF!+#REF!)</f>
        <v>#REF!</v>
      </c>
      <c r="H75" s="68" t="e">
        <f>SUM(H14+H33+H39+H47+#REF!+#REF!+H59+H67+#REF!+#REF!)</f>
        <v>#REF!</v>
      </c>
      <c r="I75" s="68" t="e">
        <f>SUM(I14+I33+I39+I47+#REF!+#REF!+I59+I67+#REF!+#REF!)</f>
        <v>#REF!</v>
      </c>
      <c r="J75" s="68" t="e">
        <f>SUM(J14+J33+J39+J47+#REF!+#REF!+J59+J67+#REF!+#REF!)</f>
        <v>#REF!</v>
      </c>
      <c r="K75" s="68" t="e">
        <f>SUM(K14+K33+K39+K47+#REF!+#REF!+K59+K67+#REF!+#REF!)</f>
        <v>#REF!</v>
      </c>
      <c r="L75" s="68" t="e">
        <f>SUM(L14+L33+L39+L47+#REF!+#REF!+L59+L67+#REF!+#REF!)</f>
        <v>#REF!</v>
      </c>
      <c r="M75" s="68" t="e">
        <f>SUM(M14+M33+M39+M47+#REF!+#REF!+M59+M67+#REF!+#REF!)</f>
        <v>#REF!</v>
      </c>
      <c r="N75" s="68" t="e">
        <f>SUM(N14+N33+N39+N47+#REF!+#REF!+N59+N67+#REF!+#REF!)</f>
        <v>#REF!</v>
      </c>
      <c r="O75" s="66"/>
      <c r="P75" s="133">
        <f>P14+P31+P33+P39+P47+P57+P59+P64+P67</f>
        <v>233293.8</v>
      </c>
      <c r="Q75" s="133">
        <f aca="true" t="shared" si="21" ref="Q75:V75">Q14+Q31+Q33+Q39+Q47+Q57+Q59+Q64+Q67</f>
        <v>1413.5470641776442</v>
      </c>
      <c r="R75" s="133">
        <f t="shared" si="21"/>
        <v>889.8143895570197</v>
      </c>
      <c r="S75" s="133">
        <f t="shared" si="21"/>
        <v>0</v>
      </c>
      <c r="T75" s="133" t="e">
        <f t="shared" si="21"/>
        <v>#VALUE!</v>
      </c>
      <c r="U75" s="133">
        <f t="shared" si="21"/>
        <v>2773.562990623143</v>
      </c>
      <c r="V75" s="134">
        <f t="shared" si="21"/>
        <v>155024.4</v>
      </c>
      <c r="W75" s="121">
        <f t="shared" si="7"/>
        <v>66.45028714865119</v>
      </c>
    </row>
  </sheetData>
  <sheetProtection/>
  <mergeCells count="30">
    <mergeCell ref="V10:V12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  <mergeCell ref="R10:R12"/>
    <mergeCell ref="S10:S12"/>
    <mergeCell ref="T10:T13"/>
    <mergeCell ref="U10:U12"/>
    <mergeCell ref="A9:T9"/>
    <mergeCell ref="A10:A13"/>
    <mergeCell ref="B10:B13"/>
    <mergeCell ref="C10:E13"/>
    <mergeCell ref="F10:F13"/>
    <mergeCell ref="G10:I10"/>
    <mergeCell ref="J10:J12"/>
    <mergeCell ref="K10:K12"/>
    <mergeCell ref="L10:N10"/>
    <mergeCell ref="O10:O13"/>
    <mergeCell ref="B1:P1"/>
    <mergeCell ref="B2:P2"/>
    <mergeCell ref="B3:P3"/>
    <mergeCell ref="B4:P4"/>
    <mergeCell ref="B5:P5"/>
    <mergeCell ref="A8:T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Валентин Архангельский</cp:lastModifiedBy>
  <cp:lastPrinted>2013-05-30T10:24:19Z</cp:lastPrinted>
  <dcterms:created xsi:type="dcterms:W3CDTF">2007-10-24T16:54:59Z</dcterms:created>
  <dcterms:modified xsi:type="dcterms:W3CDTF">2014-07-02T21:19:45Z</dcterms:modified>
  <cp:category/>
  <cp:version/>
  <cp:contentType/>
  <cp:contentStatus/>
</cp:coreProperties>
</file>